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brielasaye/Library/CloudStorage/Box-Box/erin@gtcnc.org - Erin Bolinger's Files and Folders/GTC Files and Folders/Commission Meetings/2022 GTC Meetings/Budget/07.13.2022/4 Meeting Minutes/Referenced Documents/"/>
    </mc:Choice>
  </mc:AlternateContent>
  <xr:revisionPtr revIDLastSave="0" documentId="13_ncr:1_{43F1483A-0CF4-2046-B1C5-2A8F5ED954AB}" xr6:coauthVersionLast="47" xr6:coauthVersionMax="47" xr10:uidLastSave="{00000000-0000-0000-0000-000000000000}"/>
  <bookViews>
    <workbookView xWindow="0" yWindow="500" windowWidth="26880" windowHeight="14620" xr2:uid="{FF41250F-3583-7943-A18C-5A107D78B436}"/>
  </bookViews>
  <sheets>
    <sheet name="FY 2024 Proposed" sheetId="4" r:id="rId1"/>
    <sheet name="13 Yr TC and EMS Allocations " sheetId="1" r:id="rId2"/>
    <sheet name="Proposed FY 2024 Trauma Center " sheetId="3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4" l="1"/>
  <c r="E11" i="4"/>
  <c r="E18" i="4" l="1"/>
  <c r="E21" i="4" l="1"/>
  <c r="E19" i="4"/>
  <c r="H48" i="3"/>
  <c r="H40" i="3"/>
  <c r="H39" i="3"/>
  <c r="D40" i="3"/>
  <c r="D39" i="3"/>
  <c r="H43" i="3"/>
  <c r="H44" i="3"/>
  <c r="H42" i="3"/>
  <c r="E22" i="4" l="1"/>
  <c r="E23" i="4" s="1"/>
  <c r="G48" i="3"/>
  <c r="F48" i="3"/>
  <c r="E48" i="3"/>
  <c r="D47" i="3"/>
  <c r="H47" i="3" s="1"/>
  <c r="D46" i="3"/>
  <c r="H46" i="3" s="1"/>
  <c r="H45" i="3"/>
  <c r="E34" i="3"/>
  <c r="C34" i="3"/>
  <c r="B34" i="3"/>
  <c r="D33" i="3"/>
  <c r="F33" i="3" s="1"/>
  <c r="H33" i="3" s="1"/>
  <c r="D32" i="3"/>
  <c r="F32" i="3" s="1"/>
  <c r="H32" i="3" s="1"/>
  <c r="G30" i="3"/>
  <c r="D30" i="3"/>
  <c r="F30" i="3" s="1"/>
  <c r="G29" i="3"/>
  <c r="D29" i="3"/>
  <c r="F29" i="3" s="1"/>
  <c r="G28" i="3"/>
  <c r="D28" i="3"/>
  <c r="F28" i="3" s="1"/>
  <c r="G27" i="3"/>
  <c r="D27" i="3"/>
  <c r="F27" i="3" s="1"/>
  <c r="D26" i="3"/>
  <c r="F26" i="3" s="1"/>
  <c r="H26" i="3" s="1"/>
  <c r="D25" i="3"/>
  <c r="F25" i="3" s="1"/>
  <c r="H25" i="3" s="1"/>
  <c r="G23" i="3"/>
  <c r="D23" i="3"/>
  <c r="F23" i="3" s="1"/>
  <c r="G22" i="3"/>
  <c r="D22" i="3"/>
  <c r="F22" i="3" s="1"/>
  <c r="G21" i="3"/>
  <c r="D21" i="3"/>
  <c r="F21" i="3" s="1"/>
  <c r="G20" i="3"/>
  <c r="D20" i="3"/>
  <c r="F20" i="3" s="1"/>
  <c r="G19" i="3"/>
  <c r="D19" i="3"/>
  <c r="F19" i="3" s="1"/>
  <c r="G18" i="3"/>
  <c r="D18" i="3"/>
  <c r="F18" i="3" s="1"/>
  <c r="D17" i="3"/>
  <c r="F17" i="3" s="1"/>
  <c r="H17" i="3" s="1"/>
  <c r="D16" i="3"/>
  <c r="F16" i="3" s="1"/>
  <c r="H16" i="3" s="1"/>
  <c r="F14" i="3"/>
  <c r="H14" i="3" s="1"/>
  <c r="D14" i="3"/>
  <c r="D13" i="3"/>
  <c r="F13" i="3" s="1"/>
  <c r="H13" i="3" s="1"/>
  <c r="F12" i="3"/>
  <c r="H12" i="3" s="1"/>
  <c r="D12" i="3"/>
  <c r="F11" i="3"/>
  <c r="H11" i="3" s="1"/>
  <c r="D11" i="3"/>
  <c r="F10" i="3"/>
  <c r="H10" i="3" s="1"/>
  <c r="D10" i="3"/>
  <c r="F8" i="3"/>
  <c r="H8" i="3" s="1"/>
  <c r="D8" i="3"/>
  <c r="F7" i="3"/>
  <c r="H7" i="3" s="1"/>
  <c r="D7" i="3"/>
  <c r="F6" i="3"/>
  <c r="H6" i="3" s="1"/>
  <c r="D6" i="3"/>
  <c r="F5" i="3"/>
  <c r="H5" i="3" s="1"/>
  <c r="D5" i="3"/>
  <c r="F4" i="3"/>
  <c r="H4" i="3" s="1"/>
  <c r="D4" i="3"/>
  <c r="H23" i="3" l="1"/>
  <c r="H29" i="3"/>
  <c r="H22" i="3"/>
  <c r="H20" i="3"/>
  <c r="H21" i="3"/>
  <c r="H19" i="3"/>
  <c r="H27" i="3"/>
  <c r="H28" i="3"/>
  <c r="H30" i="3"/>
  <c r="H18" i="3"/>
  <c r="H34" i="3" s="1"/>
  <c r="D34" i="3"/>
  <c r="G34" i="3"/>
  <c r="D48" i="3"/>
  <c r="F34" i="3"/>
  <c r="B50" i="3" l="1"/>
  <c r="B38" i="1" l="1"/>
  <c r="B37" i="1"/>
  <c r="B36" i="1"/>
  <c r="B35" i="1"/>
  <c r="B34" i="1"/>
  <c r="B33" i="1"/>
  <c r="B32" i="1"/>
  <c r="B31" i="1"/>
  <c r="B30" i="1"/>
  <c r="B29" i="1"/>
  <c r="B28" i="1"/>
  <c r="B27" i="1"/>
  <c r="B26" i="1"/>
  <c r="B20" i="1"/>
  <c r="B19" i="1"/>
  <c r="B18" i="1"/>
  <c r="B17" i="1"/>
  <c r="B22" i="1" s="1"/>
  <c r="B16" i="1"/>
  <c r="B15" i="1"/>
  <c r="B14" i="1"/>
  <c r="B13" i="1"/>
  <c r="B12" i="1"/>
  <c r="B11" i="1"/>
  <c r="B10" i="1"/>
  <c r="B9" i="1"/>
  <c r="B8" i="1"/>
  <c r="B21" i="1" l="1"/>
  <c r="B39" i="1"/>
  <c r="B40" i="1"/>
</calcChain>
</file>

<file path=xl/sharedStrings.xml><?xml version="1.0" encoding="utf-8"?>
<sst xmlns="http://schemas.openxmlformats.org/spreadsheetml/2006/main" count="117" uniqueCount="104">
  <si>
    <t>Trauma Centers</t>
  </si>
  <si>
    <t>Amount</t>
  </si>
  <si>
    <t xml:space="preserve">EMS </t>
  </si>
  <si>
    <t>FY</t>
  </si>
  <si>
    <t>FY 2024 Proposed Budget Allocations</t>
  </si>
  <si>
    <t>Trauma Center</t>
  </si>
  <si>
    <t xml:space="preserve">FY 2024 Readiness </t>
  </si>
  <si>
    <t>FY 2024 Potential Performance Based Pay</t>
  </si>
  <si>
    <t>FY 2024 Total Readiness Payments</t>
  </si>
  <si>
    <t xml:space="preserve">FY 2024 UCC      (CY 2020) </t>
  </si>
  <si>
    <t>FY 2024 Total from Trauma Fund</t>
  </si>
  <si>
    <t>FY 2024 Registry Support</t>
  </si>
  <si>
    <t>TOTAL FY 2024 FUNDS</t>
  </si>
  <si>
    <t>Level IV</t>
  </si>
  <si>
    <t/>
  </si>
  <si>
    <t>Morgan Medical Center</t>
  </si>
  <si>
    <t>Emanuel Medical Center</t>
  </si>
  <si>
    <t>Effingham Hospital</t>
  </si>
  <si>
    <t>Atrium Polk Medical Center</t>
  </si>
  <si>
    <t>Memorial Health Meadows Hospital</t>
  </si>
  <si>
    <t>Level III</t>
  </si>
  <si>
    <t>J.D. Archbold Memorial Hospital</t>
  </si>
  <si>
    <t>Piedmont Walton</t>
  </si>
  <si>
    <t>Crisp Regional Health Services</t>
  </si>
  <si>
    <t>Hamilton Medical Center</t>
  </si>
  <si>
    <t>Advent Health Redmond Hospital</t>
  </si>
  <si>
    <t>Level II</t>
  </si>
  <si>
    <t>Piedmont Athens Regional</t>
  </si>
  <si>
    <t>Piedmont Columbus Regional</t>
  </si>
  <si>
    <t>Atrium Health Floyd</t>
  </si>
  <si>
    <t>Northside Gwinnett</t>
  </si>
  <si>
    <t>Wellstar Kennestone Regional Medical Center</t>
  </si>
  <si>
    <t>Wellstar North Fulton Hospital</t>
  </si>
  <si>
    <t>Northeast Georgia Medical Center</t>
  </si>
  <si>
    <t>Children's Healthcare of Atlanta-Scottish Rite</t>
  </si>
  <si>
    <t>Level I</t>
  </si>
  <si>
    <t>Wellstar Atlanta Medical Center</t>
  </si>
  <si>
    <t>Children's Healthcare of Atlanta-Egleston</t>
  </si>
  <si>
    <t>Grady Memorial Hospital</t>
  </si>
  <si>
    <t>Atrium Health Navicent Macon</t>
  </si>
  <si>
    <t>Augusta University</t>
  </si>
  <si>
    <t>Memorial Health University Medical Center</t>
  </si>
  <si>
    <t>Burn Center</t>
  </si>
  <si>
    <t>Grady Burn Center</t>
  </si>
  <si>
    <t>Joseph M. Still Burn Center</t>
  </si>
  <si>
    <t>Total</t>
  </si>
  <si>
    <t>Fairview Park Hospital</t>
  </si>
  <si>
    <t>Piedmont Catersville</t>
  </si>
  <si>
    <t>Wellstar Cobb Hospital</t>
  </si>
  <si>
    <t xml:space="preserve">Level II </t>
  </si>
  <si>
    <t>Doctors Hospital of Augusta</t>
  </si>
  <si>
    <t>Augusta University-Children's Hospital</t>
  </si>
  <si>
    <t>Total Proposed FY 2024 Trauma Center Budget</t>
  </si>
  <si>
    <t>Wellstar Paulding</t>
  </si>
  <si>
    <t>Wellstar West Georgia</t>
  </si>
  <si>
    <t>13 Year Trauma Center and EMS Allocations by Budget Year</t>
  </si>
  <si>
    <t>Elizabeth V. Atkins, MSN, RN, TCRN</t>
  </si>
  <si>
    <t>Executive Director</t>
  </si>
  <si>
    <t>Liz@gtcnc.org</t>
  </si>
  <si>
    <t>Office: 706-841-2800</t>
  </si>
  <si>
    <t>Cell: 762-887-0096</t>
  </si>
  <si>
    <t>The Georgia Trauma Care Network Commission distributes funds appropriated for trauma system improvement and works to stabilize and strengthen the state's trauma care system.</t>
  </si>
  <si>
    <t>Georgia Trauma Care Network Commission FY 2024 Proposed Budget</t>
  </si>
  <si>
    <t>Budget Areas</t>
  </si>
  <si>
    <t>Description</t>
  </si>
  <si>
    <t>O.C.G.A. Reference</t>
  </si>
  <si>
    <t xml:space="preserve">Commission Operations </t>
  </si>
  <si>
    <t xml:space="preserve">Staff salaries, benefits, office rental, business IT,  telecommunications, virtual meeting platforms, meeting equipment, and travel; standardize grant and contracting processes; implement buisness intelligence processes and tools </t>
  </si>
  <si>
    <t>O.C.G.A. § 31.11.102.11,16</t>
  </si>
  <si>
    <t>System Development, Access &amp; Accountability</t>
  </si>
  <si>
    <t>Regional trauma system development &amp; outcome metrics</t>
  </si>
  <si>
    <t>O.C.G.A. § 31.11.102.12-15</t>
  </si>
  <si>
    <t>MAG Medical Reserve Corps</t>
  </si>
  <si>
    <t>Medical reserve corps administrative, recruitment and education support</t>
  </si>
  <si>
    <t>O.C.G.A. § 31.11.102.13</t>
  </si>
  <si>
    <t>Georgia Quality Improvement Program (GQIP)</t>
  </si>
  <si>
    <t>National benchmarking to elevate the quality of trauma care in Georgia. Includes over 850 participating centers nationally.</t>
  </si>
  <si>
    <t>O.C.G.A. § 31.11.102.14</t>
  </si>
  <si>
    <t>Injury Prevention</t>
  </si>
  <si>
    <t xml:space="preserve">Coordinate, establish, maintain and administer programs designed to educate the citizens of Georgia on trauma prevention </t>
  </si>
  <si>
    <t xml:space="preserve">Georgia Trauma Foundation </t>
  </si>
  <si>
    <t xml:space="preserve">Create, oversee, and maintain a foundation to raise funds specifically for investment in the overall trauma system.  </t>
  </si>
  <si>
    <t>O.C.G.A. §    31.11.102.8</t>
  </si>
  <si>
    <t>DPH Office of EMS &amp; Trauma (Maximum 3%)</t>
  </si>
  <si>
    <t>Monitor state-wide trauma care, recruitment of trauma care service providers into the network as needed and continue to operate and improve the system</t>
  </si>
  <si>
    <t>O.C.G.A. §    31.11.102.9</t>
  </si>
  <si>
    <t>Subtotal of Budget Areas</t>
  </si>
  <si>
    <t>Available for Stakeholders Distribution</t>
  </si>
  <si>
    <t xml:space="preserve">EMS Stakeholders </t>
  </si>
  <si>
    <t>Supports emergency medical services trauma readiness costs. Provide Ambulance Automatic Vehicle Location Systems (AVLS) maintenance and Pre-hospital provider education.</t>
  </si>
  <si>
    <t>O.C.G.A. §    31.11.102.7</t>
  </si>
  <si>
    <r>
      <t xml:space="preserve">Trauma Center UCC Audits </t>
    </r>
    <r>
      <rPr>
        <sz val="14"/>
        <rFont val="Arial"/>
        <family val="2"/>
      </rPr>
      <t xml:space="preserve"> </t>
    </r>
  </si>
  <si>
    <t>Annual third party validation of uncompensated care claims</t>
  </si>
  <si>
    <t>O.C.G.A. §    31.11.102.5</t>
  </si>
  <si>
    <t xml:space="preserve">Trauma Centers &amp; Physicians Stakeholders </t>
  </si>
  <si>
    <t xml:space="preserve">Support trauma center readiness and uncompensated care </t>
  </si>
  <si>
    <t>O.C.G.A. §     31.11.102.3-5</t>
  </si>
  <si>
    <t>Subtotal of Stakeholder Distribution</t>
  </si>
  <si>
    <t>Totals</t>
  </si>
  <si>
    <t>Fiscal Year</t>
  </si>
  <si>
    <r>
      <t xml:space="preserve">Trauma Center </t>
    </r>
    <r>
      <rPr>
        <b/>
        <sz val="12"/>
        <color rgb="FFFF0000"/>
        <rFont val="Calibri (Body)"/>
      </rPr>
      <t xml:space="preserve">Overall </t>
    </r>
    <r>
      <rPr>
        <b/>
        <sz val="12"/>
        <color theme="1"/>
        <rFont val="Calibri"/>
        <family val="2"/>
        <scheme val="minor"/>
      </rPr>
      <t xml:space="preserve">Average </t>
    </r>
  </si>
  <si>
    <r>
      <t>Trauma Center Average</t>
    </r>
    <r>
      <rPr>
        <b/>
        <sz val="12"/>
        <color rgb="FFFF0000"/>
        <rFont val="Calibri (Body)"/>
      </rPr>
      <t xml:space="preserve"> (Past 4 years)</t>
    </r>
  </si>
  <si>
    <r>
      <t xml:space="preserve">EMS </t>
    </r>
    <r>
      <rPr>
        <b/>
        <sz val="12"/>
        <color rgb="FFFF0000"/>
        <rFont val="Calibri (Body)"/>
      </rPr>
      <t>Overall</t>
    </r>
    <r>
      <rPr>
        <b/>
        <sz val="12"/>
        <color theme="1"/>
        <rFont val="Calibri"/>
        <family val="2"/>
        <scheme val="minor"/>
      </rPr>
      <t xml:space="preserve"> Average </t>
    </r>
  </si>
  <si>
    <r>
      <t xml:space="preserve">EMS Average </t>
    </r>
    <r>
      <rPr>
        <b/>
        <sz val="12"/>
        <color rgb="FFFF0000"/>
        <rFont val="Calibri (Body)"/>
      </rPr>
      <t>(Past 4 years)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</si>
</sst>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d\-mmm\-yyyy;@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i/>
      <sz val="16"/>
      <color theme="1"/>
      <name val="Arial"/>
      <family val="2"/>
    </font>
    <font>
      <b/>
      <sz val="18"/>
      <color theme="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i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name val="Arial"/>
      <family val="2"/>
    </font>
    <font>
      <b/>
      <sz val="12"/>
      <color rgb="FF0000FF"/>
      <name val="Arial"/>
      <family val="2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</font>
    <font>
      <sz val="10"/>
      <name val="Arial"/>
      <family val="2"/>
    </font>
    <font>
      <b/>
      <sz val="12"/>
      <color rgb="FFFF0000"/>
      <name val="Calibri (Body)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7" tint="0.79998168889431442"/>
        <bgColor indexed="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22"/>
      </top>
      <bottom style="thin">
        <color indexed="22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22"/>
      </bottom>
      <diagonal/>
    </border>
    <border>
      <left style="medium">
        <color auto="1"/>
      </left>
      <right/>
      <top style="thin">
        <color indexed="22"/>
      </top>
      <bottom/>
      <diagonal/>
    </border>
    <border>
      <left style="medium">
        <color auto="1"/>
      </left>
      <right/>
      <top style="thin">
        <color indexed="22"/>
      </top>
      <bottom style="thin">
        <color indexed="22"/>
      </bottom>
      <diagonal/>
    </border>
    <border>
      <left style="medium">
        <color auto="1"/>
      </left>
      <right/>
      <top style="thin">
        <color indexed="22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51">
    <xf numFmtId="0" fontId="0" fillId="0" borderId="0" xfId="0"/>
    <xf numFmtId="44" fontId="0" fillId="0" borderId="0" xfId="1" applyFont="1"/>
    <xf numFmtId="0" fontId="2" fillId="0" borderId="0" xfId="0" applyFont="1"/>
    <xf numFmtId="0" fontId="0" fillId="0" borderId="1" xfId="0" applyBorder="1"/>
    <xf numFmtId="0" fontId="4" fillId="3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quotePrefix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64" fontId="8" fillId="2" borderId="7" xfId="1" applyNumberFormat="1" applyFont="1" applyFill="1" applyBorder="1" applyAlignment="1">
      <alignment horizontal="center" vertical="center" wrapText="1"/>
    </xf>
    <xf numFmtId="164" fontId="8" fillId="2" borderId="7" xfId="1" quotePrefix="1" applyNumberFormat="1" applyFont="1" applyFill="1" applyBorder="1" applyAlignment="1">
      <alignment horizontal="center" vertical="center" wrapText="1"/>
    </xf>
    <xf numFmtId="164" fontId="9" fillId="2" borderId="7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9" fillId="2" borderId="7" xfId="1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>
      <alignment horizontal="center" vertical="center"/>
    </xf>
    <xf numFmtId="164" fontId="9" fillId="2" borderId="4" xfId="1" applyNumberFormat="1" applyFont="1" applyFill="1" applyBorder="1" applyAlignment="1">
      <alignment horizontal="center" vertical="center"/>
    </xf>
    <xf numFmtId="164" fontId="9" fillId="2" borderId="5" xfId="1" applyNumberFormat="1" applyFont="1" applyFill="1" applyBorder="1" applyAlignment="1">
      <alignment horizontal="left" vertical="center"/>
    </xf>
    <xf numFmtId="164" fontId="9" fillId="2" borderId="8" xfId="1" applyNumberFormat="1" applyFont="1" applyFill="1" applyBorder="1" applyAlignment="1">
      <alignment horizontal="center" vertical="center"/>
    </xf>
    <xf numFmtId="164" fontId="9" fillId="2" borderId="7" xfId="1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164" fontId="1" fillId="2" borderId="7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 vertical="center"/>
    </xf>
    <xf numFmtId="164" fontId="8" fillId="2" borderId="10" xfId="1" applyNumberFormat="1" applyFont="1" applyFill="1" applyBorder="1" applyAlignment="1">
      <alignment horizontal="center" vertical="center" wrapText="1"/>
    </xf>
    <xf numFmtId="164" fontId="9" fillId="2" borderId="12" xfId="1" applyNumberFormat="1" applyFont="1" applyFill="1" applyBorder="1" applyAlignment="1">
      <alignment horizontal="center" vertical="center"/>
    </xf>
    <xf numFmtId="164" fontId="9" fillId="2" borderId="10" xfId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64" fontId="8" fillId="2" borderId="5" xfId="1" applyNumberFormat="1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164" fontId="9" fillId="2" borderId="17" xfId="1" applyNumberFormat="1" applyFont="1" applyFill="1" applyBorder="1" applyAlignment="1">
      <alignment horizontal="center" vertical="center" wrapText="1"/>
    </xf>
    <xf numFmtId="164" fontId="8" fillId="2" borderId="17" xfId="1" applyNumberFormat="1" applyFont="1" applyFill="1" applyBorder="1" applyAlignment="1">
      <alignment horizontal="center" vertical="center"/>
    </xf>
    <xf numFmtId="164" fontId="9" fillId="2" borderId="17" xfId="1" applyNumberFormat="1" applyFont="1" applyFill="1" applyBorder="1" applyAlignment="1">
      <alignment horizontal="center" vertical="center"/>
    </xf>
    <xf numFmtId="164" fontId="9" fillId="2" borderId="18" xfId="1" applyNumberFormat="1" applyFont="1" applyFill="1" applyBorder="1" applyAlignment="1">
      <alignment horizontal="center" vertical="center"/>
    </xf>
    <xf numFmtId="164" fontId="9" fillId="2" borderId="17" xfId="1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164" fontId="9" fillId="2" borderId="7" xfId="1" applyNumberFormat="1" applyFont="1" applyFill="1" applyBorder="1" applyAlignment="1">
      <alignment horizontal="center" wrapText="1"/>
    </xf>
    <xf numFmtId="164" fontId="9" fillId="2" borderId="7" xfId="1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64" fontId="9" fillId="2" borderId="19" xfId="1" applyNumberFormat="1" applyFont="1" applyFill="1" applyBorder="1" applyAlignment="1">
      <alignment horizontal="center" wrapText="1"/>
    </xf>
    <xf numFmtId="164" fontId="9" fillId="2" borderId="19" xfId="1" applyNumberFormat="1" applyFont="1" applyFill="1" applyBorder="1" applyAlignment="1">
      <alignment horizontal="center"/>
    </xf>
    <xf numFmtId="164" fontId="9" fillId="2" borderId="20" xfId="1" applyNumberFormat="1" applyFont="1" applyFill="1" applyBorder="1" applyAlignment="1">
      <alignment horizontal="center"/>
    </xf>
    <xf numFmtId="164" fontId="9" fillId="2" borderId="19" xfId="1" applyNumberFormat="1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164" fontId="4" fillId="2" borderId="9" xfId="1" applyNumberFormat="1" applyFont="1" applyFill="1" applyBorder="1" applyAlignment="1">
      <alignment horizontal="center" vertical="center" wrapText="1"/>
    </xf>
    <xf numFmtId="164" fontId="4" fillId="2" borderId="10" xfId="1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44" fontId="0" fillId="2" borderId="21" xfId="1" applyFont="1" applyFill="1" applyBorder="1"/>
    <xf numFmtId="0" fontId="0" fillId="0" borderId="6" xfId="0" applyBorder="1"/>
    <xf numFmtId="44" fontId="4" fillId="4" borderId="5" xfId="1" applyFont="1" applyFill="1" applyBorder="1" applyAlignment="1">
      <alignment horizontal="center" vertical="center" wrapText="1"/>
    </xf>
    <xf numFmtId="44" fontId="4" fillId="2" borderId="4" xfId="1" applyFont="1" applyFill="1" applyBorder="1" applyAlignment="1">
      <alignment horizontal="center" vertical="center" wrapText="1"/>
    </xf>
    <xf numFmtId="44" fontId="4" fillId="2" borderId="5" xfId="1" applyFont="1" applyFill="1" applyBorder="1" applyAlignment="1">
      <alignment horizontal="center" vertical="center" wrapText="1"/>
    </xf>
    <xf numFmtId="44" fontId="5" fillId="2" borderId="5" xfId="1" applyFont="1" applyFill="1" applyBorder="1" applyAlignment="1">
      <alignment horizontal="center" vertical="center" wrapText="1"/>
    </xf>
    <xf numFmtId="164" fontId="0" fillId="2" borderId="22" xfId="1" applyNumberFormat="1" applyFont="1" applyFill="1" applyBorder="1"/>
    <xf numFmtId="164" fontId="0" fillId="2" borderId="25" xfId="1" applyNumberFormat="1" applyFont="1" applyFill="1" applyBorder="1"/>
    <xf numFmtId="0" fontId="2" fillId="0" borderId="2" xfId="0" applyFont="1" applyBorder="1"/>
    <xf numFmtId="164" fontId="0" fillId="2" borderId="5" xfId="1" applyNumberFormat="1" applyFont="1" applyFill="1" applyBorder="1"/>
    <xf numFmtId="164" fontId="0" fillId="2" borderId="23" xfId="1" applyNumberFormat="1" applyFont="1" applyFill="1" applyBorder="1"/>
    <xf numFmtId="0" fontId="0" fillId="0" borderId="9" xfId="0" applyBorder="1"/>
    <xf numFmtId="0" fontId="2" fillId="0" borderId="9" xfId="0" applyFont="1" applyBorder="1" applyAlignment="1">
      <alignment horizontal="center"/>
    </xf>
    <xf numFmtId="164" fontId="2" fillId="2" borderId="10" xfId="1" applyNumberFormat="1" applyFont="1" applyFill="1" applyBorder="1"/>
    <xf numFmtId="164" fontId="2" fillId="0" borderId="0" xfId="0" applyNumberFormat="1" applyFont="1"/>
    <xf numFmtId="164" fontId="0" fillId="2" borderId="24" xfId="1" applyNumberFormat="1" applyFont="1" applyFill="1" applyBorder="1"/>
    <xf numFmtId="0" fontId="17" fillId="6" borderId="29" xfId="0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44" fontId="17" fillId="6" borderId="31" xfId="1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left" vertical="center" wrapText="1" indent="1"/>
    </xf>
    <xf numFmtId="0" fontId="18" fillId="0" borderId="30" xfId="0" applyFont="1" applyBorder="1" applyAlignment="1">
      <alignment horizontal="left" vertical="center" wrapText="1" indent="1"/>
    </xf>
    <xf numFmtId="164" fontId="19" fillId="0" borderId="31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left" vertical="center" wrapText="1" indent="1"/>
    </xf>
    <xf numFmtId="0" fontId="19" fillId="0" borderId="30" xfId="0" applyFont="1" applyBorder="1" applyAlignment="1">
      <alignment horizontal="left" vertical="center" wrapText="1" indent="1"/>
    </xf>
    <xf numFmtId="164" fontId="18" fillId="0" borderId="3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164" fontId="17" fillId="0" borderId="29" xfId="0" applyNumberFormat="1" applyFont="1" applyBorder="1" applyAlignment="1">
      <alignment horizontal="right" vertical="center"/>
    </xf>
    <xf numFmtId="164" fontId="17" fillId="0" borderId="30" xfId="0" applyNumberFormat="1" applyFont="1" applyBorder="1" applyAlignment="1">
      <alignment horizontal="right" vertical="center"/>
    </xf>
    <xf numFmtId="164" fontId="17" fillId="0" borderId="31" xfId="0" applyNumberFormat="1" applyFont="1" applyBorder="1" applyAlignment="1">
      <alignment horizontal="center" vertical="center"/>
    </xf>
    <xf numFmtId="0" fontId="17" fillId="6" borderId="29" xfId="0" applyFont="1" applyFill="1" applyBorder="1" applyAlignment="1">
      <alignment horizontal="right" vertical="center" wrapText="1" indent="1"/>
    </xf>
    <xf numFmtId="0" fontId="17" fillId="6" borderId="30" xfId="0" applyFont="1" applyFill="1" applyBorder="1" applyAlignment="1">
      <alignment horizontal="left" vertical="center" wrapText="1" indent="1"/>
    </xf>
    <xf numFmtId="164" fontId="17" fillId="6" borderId="31" xfId="0" applyNumberFormat="1" applyFont="1" applyFill="1" applyBorder="1" applyAlignment="1">
      <alignment horizontal="center" vertical="center"/>
    </xf>
    <xf numFmtId="44" fontId="0" fillId="0" borderId="0" xfId="0" applyNumberFormat="1"/>
    <xf numFmtId="0" fontId="21" fillId="0" borderId="32" xfId="0" applyFont="1" applyBorder="1" applyAlignment="1">
      <alignment horizontal="right" vertical="center" wrapText="1" indent="1"/>
    </xf>
    <xf numFmtId="0" fontId="21" fillId="0" borderId="33" xfId="0" applyFont="1" applyBorder="1" applyAlignment="1">
      <alignment horizontal="right" vertical="center" wrapText="1" indent="1"/>
    </xf>
    <xf numFmtId="164" fontId="21" fillId="0" borderId="34" xfId="0" applyNumberFormat="1" applyFont="1" applyBorder="1" applyAlignment="1">
      <alignment horizontal="center" vertical="center"/>
    </xf>
    <xf numFmtId="164" fontId="17" fillId="6" borderId="3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165" fontId="2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42" fontId="25" fillId="0" borderId="0" xfId="1" applyNumberFormat="1" applyFont="1" applyFill="1" applyBorder="1" applyAlignment="1">
      <alignment horizontal="right" vertical="center" wrapText="1"/>
    </xf>
    <xf numFmtId="44" fontId="24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horizontal="right" vertical="center" wrapText="1"/>
    </xf>
    <xf numFmtId="42" fontId="26" fillId="0" borderId="0" xfId="1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42" fontId="7" fillId="0" borderId="0" xfId="0" applyNumberFormat="1" applyFont="1" applyAlignment="1">
      <alignment horizontal="left" vertical="center" indent="1"/>
    </xf>
    <xf numFmtId="0" fontId="28" fillId="0" borderId="0" xfId="0" applyFont="1" applyAlignment="1">
      <alignment horizontal="left" vertical="center" wrapText="1" indent="1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 indent="1"/>
    </xf>
    <xf numFmtId="164" fontId="7" fillId="0" borderId="0" xfId="0" applyNumberFormat="1" applyFont="1" applyAlignment="1">
      <alignment horizontal="left" vertical="center" indent="1"/>
    </xf>
    <xf numFmtId="44" fontId="7" fillId="0" borderId="0" xfId="1" applyFont="1" applyFill="1" applyBorder="1" applyAlignment="1">
      <alignment horizontal="right" vertical="center"/>
    </xf>
    <xf numFmtId="44" fontId="0" fillId="0" borderId="8" xfId="1" applyFont="1" applyBorder="1"/>
    <xf numFmtId="0" fontId="2" fillId="0" borderId="9" xfId="0" applyFont="1" applyBorder="1" applyAlignment="1">
      <alignment horizontal="center" vertical="center" wrapText="1"/>
    </xf>
    <xf numFmtId="44" fontId="2" fillId="0" borderId="12" xfId="1" applyFont="1" applyBorder="1" applyAlignment="1">
      <alignment vertical="center"/>
    </xf>
    <xf numFmtId="0" fontId="2" fillId="0" borderId="9" xfId="0" applyFont="1" applyBorder="1"/>
    <xf numFmtId="44" fontId="2" fillId="0" borderId="12" xfId="1" applyFont="1" applyBorder="1"/>
    <xf numFmtId="0" fontId="2" fillId="0" borderId="2" xfId="0" applyFont="1" applyBorder="1" applyAlignment="1">
      <alignment horizontal="center"/>
    </xf>
    <xf numFmtId="44" fontId="2" fillId="0" borderId="4" xfId="1" applyFont="1" applyBorder="1" applyAlignment="1">
      <alignment horizontal="center"/>
    </xf>
    <xf numFmtId="0" fontId="2" fillId="0" borderId="6" xfId="0" applyFont="1" applyBorder="1"/>
    <xf numFmtId="44" fontId="2" fillId="0" borderId="8" xfId="1" applyFont="1" applyBorder="1"/>
    <xf numFmtId="0" fontId="10" fillId="0" borderId="0" xfId="0" applyFont="1" applyAlignment="1">
      <alignment vertical="center"/>
    </xf>
    <xf numFmtId="0" fontId="16" fillId="5" borderId="26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44" fontId="17" fillId="6" borderId="2" xfId="1" applyFont="1" applyFill="1" applyBorder="1" applyAlignment="1">
      <alignment horizontal="center" vertical="center"/>
    </xf>
    <xf numFmtId="44" fontId="17" fillId="6" borderId="3" xfId="1" applyFont="1" applyFill="1" applyBorder="1" applyAlignment="1">
      <alignment horizontal="center" vertical="center"/>
    </xf>
    <xf numFmtId="44" fontId="17" fillId="6" borderId="35" xfId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2" applyFont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37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3" fillId="6" borderId="37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25400</xdr:rowOff>
    </xdr:from>
    <xdr:to>
      <xdr:col>2</xdr:col>
      <xdr:colOff>1696358</xdr:colOff>
      <xdr:row>4</xdr:row>
      <xdr:rowOff>168699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2155C4-D6FD-934C-8A85-C9A3CB4A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25400"/>
          <a:ext cx="4617358" cy="9560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TCNC/Desktop/PROJECTS/PIE%20CHART%20BUDGET%20ALLOCA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TCNC/Library/Application%20Support/Box/Box%20Edit/Documents/711405330669/FY%202021%20Departmental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-2022 BUDGET ALLOCATIONS"/>
      <sheetName val="OEMST "/>
      <sheetName val="2010-2020 BUDGET DISTRIBUTION"/>
      <sheetName val="Averages by Budget Areas"/>
    </sheetNames>
    <sheetDataSet>
      <sheetData sheetId="0">
        <row r="5">
          <cell r="B5">
            <v>3801900</v>
          </cell>
        </row>
        <row r="6">
          <cell r="B6">
            <v>15207600</v>
          </cell>
        </row>
        <row r="21">
          <cell r="B21">
            <v>3002649</v>
          </cell>
        </row>
        <row r="22">
          <cell r="B22">
            <v>12010598</v>
          </cell>
        </row>
        <row r="36">
          <cell r="B36">
            <v>2722217</v>
          </cell>
        </row>
        <row r="37">
          <cell r="B37">
            <v>11472170</v>
          </cell>
        </row>
        <row r="54">
          <cell r="B54">
            <v>2596165</v>
          </cell>
        </row>
        <row r="55">
          <cell r="B55">
            <v>10950466</v>
          </cell>
        </row>
        <row r="71">
          <cell r="B71">
            <v>2564488</v>
          </cell>
        </row>
        <row r="72">
          <cell r="B72">
            <v>10823754</v>
          </cell>
        </row>
        <row r="88">
          <cell r="B88">
            <v>2673670</v>
          </cell>
        </row>
        <row r="89">
          <cell r="B89">
            <v>11644678</v>
          </cell>
        </row>
        <row r="106">
          <cell r="B106">
            <v>2716262</v>
          </cell>
        </row>
        <row r="107">
          <cell r="B107">
            <v>11865050</v>
          </cell>
        </row>
        <row r="125">
          <cell r="B125">
            <v>2740426</v>
          </cell>
        </row>
        <row r="126">
          <cell r="B126">
            <v>11961703</v>
          </cell>
        </row>
        <row r="143">
          <cell r="B143">
            <v>2759426</v>
          </cell>
        </row>
        <row r="144">
          <cell r="B144">
            <v>12037704</v>
          </cell>
        </row>
        <row r="149">
          <cell r="B149">
            <v>641762</v>
          </cell>
        </row>
        <row r="150">
          <cell r="B150">
            <v>2435549</v>
          </cell>
        </row>
        <row r="165">
          <cell r="B165">
            <v>2761619</v>
          </cell>
        </row>
        <row r="166">
          <cell r="B166">
            <v>12046476</v>
          </cell>
        </row>
        <row r="173">
          <cell r="B173">
            <v>991543</v>
          </cell>
        </row>
        <row r="175">
          <cell r="B175">
            <v>3966173</v>
          </cell>
        </row>
        <row r="189">
          <cell r="B189">
            <v>2558247</v>
          </cell>
        </row>
        <row r="190">
          <cell r="B190">
            <v>11232986</v>
          </cell>
        </row>
        <row r="197">
          <cell r="B197">
            <v>1123977</v>
          </cell>
        </row>
        <row r="198">
          <cell r="B198">
            <v>5314984</v>
          </cell>
        </row>
        <row r="211">
          <cell r="B211">
            <v>2212425</v>
          </cell>
        </row>
        <row r="212">
          <cell r="B212">
            <v>9857052</v>
          </cell>
        </row>
        <row r="219">
          <cell r="B219">
            <v>1370864</v>
          </cell>
        </row>
        <row r="220">
          <cell r="B220">
            <v>6340068</v>
          </cell>
        </row>
        <row r="233">
          <cell r="B233">
            <v>2401089</v>
          </cell>
        </row>
        <row r="234">
          <cell r="B234">
            <v>9604357</v>
          </cell>
        </row>
        <row r="240">
          <cell r="B240">
            <v>1631834</v>
          </cell>
        </row>
        <row r="241">
          <cell r="B241">
            <v>6818803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Fund Allocations"/>
      <sheetName val="Commission Operations"/>
      <sheetName val="Staff Costs"/>
      <sheetName val="System Dev, Access &amp; Account"/>
      <sheetName val="Foundation"/>
      <sheetName val="OEMST Allocation"/>
      <sheetName val="EMS Stakeholders"/>
      <sheetName val="Trauma Fund"/>
      <sheetName val="Readiness Funding"/>
      <sheetName val="Uncompensated Care"/>
      <sheetName val="Trauma Fund Allocations"/>
      <sheetName val="Registry"/>
      <sheetName val="Total Hospital Allo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E9">
            <v>2316.9096</v>
          </cell>
        </row>
        <row r="24">
          <cell r="E24">
            <v>45330.84</v>
          </cell>
        </row>
        <row r="25">
          <cell r="E25">
            <v>45330.84</v>
          </cell>
        </row>
        <row r="27">
          <cell r="E27">
            <v>45330.84</v>
          </cell>
        </row>
        <row r="28">
          <cell r="E28">
            <v>45330.84</v>
          </cell>
        </row>
        <row r="29">
          <cell r="E29">
            <v>45330.84</v>
          </cell>
        </row>
        <row r="30">
          <cell r="E30">
            <v>45330.84</v>
          </cell>
        </row>
        <row r="35">
          <cell r="E35">
            <v>75450.664799999999</v>
          </cell>
        </row>
        <row r="36">
          <cell r="E36">
            <v>75450.664799999999</v>
          </cell>
        </row>
        <row r="37">
          <cell r="E37">
            <v>75450.664799999999</v>
          </cell>
        </row>
        <row r="38">
          <cell r="E38">
            <v>75450.664799999999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Liz@gtcn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AE3A0-7B17-8346-8C80-3D274E13CEEE}">
  <sheetPr>
    <tabColor theme="9" tint="0.39997558519241921"/>
  </sheetPr>
  <dimension ref="B1:F45"/>
  <sheetViews>
    <sheetView tabSelected="1" zoomScale="150" zoomScaleNormal="150" workbookViewId="0">
      <selection activeCell="E30" sqref="E30"/>
    </sheetView>
  </sheetViews>
  <sheetFormatPr baseColWidth="10" defaultRowHeight="16" x14ac:dyDescent="0.2"/>
  <cols>
    <col min="2" max="2" width="38.5" customWidth="1"/>
    <col min="3" max="3" width="58.5" customWidth="1"/>
    <col min="4" max="4" width="20.6640625" customWidth="1"/>
    <col min="5" max="5" width="19.5" customWidth="1"/>
    <col min="6" max="6" width="14" bestFit="1" customWidth="1"/>
    <col min="7" max="7" width="22.6640625" customWidth="1"/>
  </cols>
  <sheetData>
    <row r="1" spans="2:5" x14ac:dyDescent="0.2">
      <c r="D1" s="138" t="s">
        <v>56</v>
      </c>
      <c r="E1" s="138"/>
    </row>
    <row r="2" spans="2:5" x14ac:dyDescent="0.2">
      <c r="D2" s="139" t="s">
        <v>57</v>
      </c>
      <c r="E2" s="139"/>
    </row>
    <row r="3" spans="2:5" x14ac:dyDescent="0.2">
      <c r="D3" s="140" t="s">
        <v>58</v>
      </c>
      <c r="E3" s="140"/>
    </row>
    <row r="4" spans="2:5" x14ac:dyDescent="0.2">
      <c r="D4" s="139" t="s">
        <v>59</v>
      </c>
      <c r="E4" s="139"/>
    </row>
    <row r="5" spans="2:5" x14ac:dyDescent="0.2">
      <c r="D5" s="139" t="s">
        <v>60</v>
      </c>
      <c r="E5" s="139"/>
    </row>
    <row r="6" spans="2:5" ht="53" customHeight="1" thickBot="1" x14ac:dyDescent="0.25">
      <c r="B6" s="141" t="s">
        <v>61</v>
      </c>
      <c r="C6" s="141"/>
      <c r="D6" s="141"/>
      <c r="E6" s="141"/>
    </row>
    <row r="7" spans="2:5" x14ac:dyDescent="0.2">
      <c r="B7" s="129" t="s">
        <v>62</v>
      </c>
      <c r="C7" s="130"/>
      <c r="D7" s="130"/>
      <c r="E7" s="131"/>
    </row>
    <row r="8" spans="2:5" ht="39" customHeight="1" x14ac:dyDescent="0.2">
      <c r="B8" s="132"/>
      <c r="C8" s="133"/>
      <c r="D8" s="133"/>
      <c r="E8" s="134"/>
    </row>
    <row r="9" spans="2:5" s="2" customFormat="1" ht="38" x14ac:dyDescent="0.2">
      <c r="B9" s="81" t="s">
        <v>63</v>
      </c>
      <c r="C9" s="82" t="s">
        <v>64</v>
      </c>
      <c r="D9" s="82" t="s">
        <v>65</v>
      </c>
      <c r="E9" s="83">
        <v>21444840</v>
      </c>
    </row>
    <row r="10" spans="2:5" ht="95" x14ac:dyDescent="0.2">
      <c r="B10" s="84" t="s">
        <v>66</v>
      </c>
      <c r="C10" s="85" t="s">
        <v>67</v>
      </c>
      <c r="D10" s="85" t="s">
        <v>68</v>
      </c>
      <c r="E10" s="86">
        <v>1074627.47</v>
      </c>
    </row>
    <row r="11" spans="2:5" ht="38" x14ac:dyDescent="0.2">
      <c r="B11" s="87" t="s">
        <v>69</v>
      </c>
      <c r="C11" s="88" t="s">
        <v>70</v>
      </c>
      <c r="D11" s="88" t="s">
        <v>71</v>
      </c>
      <c r="E11" s="89">
        <f>915025.82-E12-E13-E14</f>
        <v>530395.81999999995</v>
      </c>
    </row>
    <row r="12" spans="2:5" s="90" customFormat="1" ht="38" x14ac:dyDescent="0.2">
      <c r="B12" s="87" t="s">
        <v>72</v>
      </c>
      <c r="C12" s="88" t="s">
        <v>73</v>
      </c>
      <c r="D12" s="85" t="s">
        <v>74</v>
      </c>
      <c r="E12" s="89">
        <v>170000</v>
      </c>
    </row>
    <row r="13" spans="2:5" s="90" customFormat="1" ht="57" x14ac:dyDescent="0.2">
      <c r="B13" s="87" t="s">
        <v>75</v>
      </c>
      <c r="C13" s="88" t="s">
        <v>76</v>
      </c>
      <c r="D13" s="85" t="s">
        <v>77</v>
      </c>
      <c r="E13" s="89">
        <v>164630</v>
      </c>
    </row>
    <row r="14" spans="2:5" s="90" customFormat="1" ht="57" x14ac:dyDescent="0.2">
      <c r="B14" s="87" t="s">
        <v>78</v>
      </c>
      <c r="C14" s="85" t="s">
        <v>79</v>
      </c>
      <c r="D14" s="85" t="s">
        <v>74</v>
      </c>
      <c r="E14" s="89">
        <v>50000</v>
      </c>
    </row>
    <row r="15" spans="2:5" ht="57" x14ac:dyDescent="0.2">
      <c r="B15" s="84" t="s">
        <v>80</v>
      </c>
      <c r="C15" s="85" t="s">
        <v>81</v>
      </c>
      <c r="D15" s="85" t="s">
        <v>82</v>
      </c>
      <c r="E15" s="86">
        <v>182000</v>
      </c>
    </row>
    <row r="16" spans="2:5" ht="76" x14ac:dyDescent="0.2">
      <c r="B16" s="87" t="s">
        <v>83</v>
      </c>
      <c r="C16" s="85" t="s">
        <v>84</v>
      </c>
      <c r="D16" s="85" t="s">
        <v>85</v>
      </c>
      <c r="E16" s="86">
        <v>432183.49</v>
      </c>
    </row>
    <row r="17" spans="2:6" ht="18" x14ac:dyDescent="0.2">
      <c r="B17" s="91" t="s">
        <v>86</v>
      </c>
      <c r="C17" s="92"/>
      <c r="D17" s="92"/>
      <c r="E17" s="93">
        <f>SUM(E10:E16)</f>
        <v>2603836.7800000003</v>
      </c>
    </row>
    <row r="18" spans="2:6" s="2" customFormat="1" ht="38" x14ac:dyDescent="0.2">
      <c r="B18" s="94" t="s">
        <v>87</v>
      </c>
      <c r="C18" s="95"/>
      <c r="D18" s="95"/>
      <c r="E18" s="96">
        <f>E9-E17</f>
        <v>18841003.219999999</v>
      </c>
    </row>
    <row r="19" spans="2:6" ht="76" x14ac:dyDescent="0.2">
      <c r="B19" s="84" t="s">
        <v>88</v>
      </c>
      <c r="C19" s="85" t="s">
        <v>89</v>
      </c>
      <c r="D19" s="85" t="s">
        <v>90</v>
      </c>
      <c r="E19" s="86">
        <f>E18*20%</f>
        <v>3768200.6439999999</v>
      </c>
      <c r="F19" s="97"/>
    </row>
    <row r="20" spans="2:6" ht="38" x14ac:dyDescent="0.2">
      <c r="B20" s="84" t="s">
        <v>91</v>
      </c>
      <c r="C20" s="85" t="s">
        <v>92</v>
      </c>
      <c r="D20" s="85" t="s">
        <v>93</v>
      </c>
      <c r="E20" s="86">
        <v>50000</v>
      </c>
    </row>
    <row r="21" spans="2:6" ht="38" x14ac:dyDescent="0.2">
      <c r="B21" s="84" t="s">
        <v>94</v>
      </c>
      <c r="C21" s="85" t="s">
        <v>95</v>
      </c>
      <c r="D21" s="85" t="s">
        <v>96</v>
      </c>
      <c r="E21" s="86">
        <f>(E18*80%)-E20</f>
        <v>15022802.575999999</v>
      </c>
    </row>
    <row r="22" spans="2:6" ht="39" thickBot="1" x14ac:dyDescent="0.25">
      <c r="B22" s="98" t="s">
        <v>97</v>
      </c>
      <c r="C22" s="99"/>
      <c r="D22" s="99"/>
      <c r="E22" s="100">
        <f>SUM(E19:E21)</f>
        <v>18841003.219999999</v>
      </c>
    </row>
    <row r="23" spans="2:6" ht="19" thickBot="1" x14ac:dyDescent="0.25">
      <c r="B23" s="135" t="s">
        <v>98</v>
      </c>
      <c r="C23" s="136"/>
      <c r="D23" s="137"/>
      <c r="E23" s="101">
        <f>E17+E22</f>
        <v>21444840</v>
      </c>
    </row>
    <row r="25" spans="2:6" ht="20" x14ac:dyDescent="0.2">
      <c r="B25" s="102"/>
      <c r="C25" s="102"/>
      <c r="D25" s="102"/>
      <c r="E25" s="102"/>
    </row>
    <row r="26" spans="2:6" ht="20" x14ac:dyDescent="0.2">
      <c r="B26" s="102"/>
      <c r="C26" s="102"/>
      <c r="D26" s="102"/>
      <c r="E26" s="102"/>
    </row>
    <row r="27" spans="2:6" x14ac:dyDescent="0.2">
      <c r="B27" s="103"/>
      <c r="C27" s="103"/>
      <c r="D27" s="103"/>
      <c r="E27" s="104"/>
    </row>
    <row r="28" spans="2:6" x14ac:dyDescent="0.2">
      <c r="B28" s="105"/>
      <c r="C28" s="105"/>
      <c r="D28" s="105"/>
      <c r="E28" s="106"/>
    </row>
    <row r="29" spans="2:6" x14ac:dyDescent="0.2">
      <c r="B29" s="107"/>
      <c r="C29" s="107"/>
      <c r="D29" s="107"/>
      <c r="E29" s="106"/>
    </row>
    <row r="30" spans="2:6" ht="19" x14ac:dyDescent="0.2">
      <c r="B30" s="108"/>
      <c r="C30" s="108"/>
      <c r="D30" s="108"/>
      <c r="E30" s="109"/>
    </row>
    <row r="31" spans="2:6" x14ac:dyDescent="0.2">
      <c r="B31" s="110"/>
      <c r="C31" s="110"/>
      <c r="D31" s="110"/>
      <c r="E31" s="111"/>
    </row>
    <row r="32" spans="2:6" x14ac:dyDescent="0.2">
      <c r="B32" s="112"/>
      <c r="C32" s="112"/>
      <c r="D32" s="112"/>
      <c r="E32" s="113"/>
    </row>
    <row r="33" spans="2:5" x14ac:dyDescent="0.2">
      <c r="B33" s="114"/>
      <c r="C33" s="114"/>
      <c r="D33" s="114"/>
      <c r="E33" s="113"/>
    </row>
    <row r="34" spans="2:5" x14ac:dyDescent="0.2">
      <c r="B34" s="112"/>
      <c r="C34" s="112"/>
      <c r="D34" s="112"/>
      <c r="E34" s="113"/>
    </row>
    <row r="35" spans="2:5" x14ac:dyDescent="0.2">
      <c r="B35" s="114"/>
      <c r="C35" s="114"/>
      <c r="D35" s="114"/>
      <c r="E35" s="113"/>
    </row>
    <row r="36" spans="2:5" x14ac:dyDescent="0.2">
      <c r="B36" s="112"/>
      <c r="C36" s="112"/>
      <c r="D36" s="112"/>
      <c r="E36" s="113"/>
    </row>
    <row r="37" spans="2:5" x14ac:dyDescent="0.2">
      <c r="B37" s="115"/>
      <c r="C37" s="115"/>
      <c r="D37" s="115"/>
      <c r="E37" s="113"/>
    </row>
    <row r="38" spans="2:5" x14ac:dyDescent="0.2">
      <c r="B38" s="116"/>
      <c r="C38" s="116"/>
      <c r="D38" s="116"/>
      <c r="E38" s="113"/>
    </row>
    <row r="39" spans="2:5" x14ac:dyDescent="0.2">
      <c r="B39" s="112"/>
      <c r="C39" s="112"/>
      <c r="D39" s="112"/>
      <c r="E39" s="117"/>
    </row>
    <row r="40" spans="2:5" x14ac:dyDescent="0.2">
      <c r="B40" s="112"/>
      <c r="C40" s="112"/>
      <c r="D40" s="112"/>
      <c r="E40" s="117"/>
    </row>
    <row r="41" spans="2:5" x14ac:dyDescent="0.2">
      <c r="B41" s="112"/>
      <c r="C41" s="112"/>
      <c r="D41" s="112"/>
      <c r="E41" s="117"/>
    </row>
    <row r="42" spans="2:5" x14ac:dyDescent="0.2">
      <c r="B42" s="112"/>
      <c r="C42" s="112"/>
      <c r="D42" s="112"/>
      <c r="E42" s="117"/>
    </row>
    <row r="43" spans="2:5" x14ac:dyDescent="0.2">
      <c r="B43" s="114"/>
      <c r="C43" s="114"/>
      <c r="D43" s="114"/>
      <c r="E43" s="117"/>
    </row>
    <row r="44" spans="2:5" x14ac:dyDescent="0.2">
      <c r="B44" s="112"/>
      <c r="C44" s="112"/>
      <c r="D44" s="112"/>
      <c r="E44" s="113"/>
    </row>
    <row r="45" spans="2:5" x14ac:dyDescent="0.2">
      <c r="B45" s="118"/>
      <c r="C45" s="118"/>
      <c r="D45" s="118"/>
      <c r="E45" s="113"/>
    </row>
  </sheetData>
  <mergeCells count="8">
    <mergeCell ref="B7:E8"/>
    <mergeCell ref="B23:D23"/>
    <mergeCell ref="D1:E1"/>
    <mergeCell ref="D2:E2"/>
    <mergeCell ref="D3:E3"/>
    <mergeCell ref="D4:E4"/>
    <mergeCell ref="D5:E5"/>
    <mergeCell ref="B6:E6"/>
  </mergeCells>
  <hyperlinks>
    <hyperlink ref="D3" r:id="rId1" xr:uid="{4E26EBCD-C0E2-5E4A-A879-32300FF5F857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392C9-655B-A947-8CC8-2D0B460A1471}">
  <sheetPr>
    <tabColor theme="8" tint="0.39997558519241921"/>
  </sheetPr>
  <dimension ref="A2:E40"/>
  <sheetViews>
    <sheetView topLeftCell="A6" zoomScale="130" zoomScaleNormal="130" workbookViewId="0">
      <selection activeCell="F10" sqref="F10"/>
    </sheetView>
  </sheetViews>
  <sheetFormatPr baseColWidth="10" defaultRowHeight="16" x14ac:dyDescent="0.2"/>
  <cols>
    <col min="1" max="1" width="34.6640625" customWidth="1"/>
    <col min="2" max="2" width="37.83203125" customWidth="1"/>
  </cols>
  <sheetData>
    <row r="2" spans="1:5" ht="16" customHeight="1" x14ac:dyDescent="0.2">
      <c r="A2" s="146" t="s">
        <v>55</v>
      </c>
      <c r="B2" s="146"/>
      <c r="C2" s="128"/>
      <c r="D2" s="128"/>
      <c r="E2" s="128"/>
    </row>
    <row r="3" spans="1:5" ht="16" customHeight="1" x14ac:dyDescent="0.2">
      <c r="A3" s="146"/>
      <c r="B3" s="146"/>
      <c r="C3" s="128"/>
      <c r="D3" s="128"/>
      <c r="E3" s="128"/>
    </row>
    <row r="4" spans="1:5" ht="16" customHeight="1" x14ac:dyDescent="0.2">
      <c r="A4" s="146"/>
      <c r="B4" s="146"/>
      <c r="C4" s="128"/>
      <c r="D4" s="128"/>
      <c r="E4" s="128"/>
    </row>
    <row r="5" spans="1:5" ht="17" thickBot="1" x14ac:dyDescent="0.25"/>
    <row r="6" spans="1:5" ht="20" thickBot="1" x14ac:dyDescent="0.3">
      <c r="A6" s="142" t="s">
        <v>0</v>
      </c>
      <c r="B6" s="143"/>
    </row>
    <row r="7" spans="1:5" ht="17" thickBot="1" x14ac:dyDescent="0.25">
      <c r="A7" s="124" t="s">
        <v>99</v>
      </c>
      <c r="B7" s="125" t="s">
        <v>1</v>
      </c>
    </row>
    <row r="8" spans="1:5" x14ac:dyDescent="0.2">
      <c r="A8" s="66">
        <v>2010</v>
      </c>
      <c r="B8" s="119">
        <f>'[1]2010-2022 BUDGET ALLOCATIONS'!B6</f>
        <v>15207600</v>
      </c>
    </row>
    <row r="9" spans="1:5" x14ac:dyDescent="0.2">
      <c r="A9" s="66">
        <v>2011</v>
      </c>
      <c r="B9" s="119">
        <f>'[1]2010-2022 BUDGET ALLOCATIONS'!B22</f>
        <v>12010598</v>
      </c>
    </row>
    <row r="10" spans="1:5" x14ac:dyDescent="0.2">
      <c r="A10" s="66">
        <v>2012</v>
      </c>
      <c r="B10" s="119">
        <f>'[1]2010-2022 BUDGET ALLOCATIONS'!B37</f>
        <v>11472170</v>
      </c>
    </row>
    <row r="11" spans="1:5" x14ac:dyDescent="0.2">
      <c r="A11" s="66">
        <v>2013</v>
      </c>
      <c r="B11" s="119">
        <f>'[1]2010-2022 BUDGET ALLOCATIONS'!B55</f>
        <v>10950466</v>
      </c>
    </row>
    <row r="12" spans="1:5" x14ac:dyDescent="0.2">
      <c r="A12" s="66">
        <v>2014</v>
      </c>
      <c r="B12" s="119">
        <f>'[1]2010-2022 BUDGET ALLOCATIONS'!B72</f>
        <v>10823754</v>
      </c>
    </row>
    <row r="13" spans="1:5" x14ac:dyDescent="0.2">
      <c r="A13" s="66">
        <v>2015</v>
      </c>
      <c r="B13" s="119">
        <f>'[1]2010-2022 BUDGET ALLOCATIONS'!B89</f>
        <v>11644678</v>
      </c>
    </row>
    <row r="14" spans="1:5" x14ac:dyDescent="0.2">
      <c r="A14" s="66">
        <v>2016</v>
      </c>
      <c r="B14" s="119">
        <f>'[1]2010-2022 BUDGET ALLOCATIONS'!B107</f>
        <v>11865050</v>
      </c>
    </row>
    <row r="15" spans="1:5" x14ac:dyDescent="0.2">
      <c r="A15" s="66">
        <v>2017</v>
      </c>
      <c r="B15" s="119">
        <f>'[1]2010-2022 BUDGET ALLOCATIONS'!B126</f>
        <v>11961703</v>
      </c>
    </row>
    <row r="16" spans="1:5" x14ac:dyDescent="0.2">
      <c r="A16" s="66">
        <v>2018</v>
      </c>
      <c r="B16" s="119">
        <f>'[1]2010-2022 BUDGET ALLOCATIONS'!B144+'[1]2010-2022 BUDGET ALLOCATIONS'!B150</f>
        <v>14473253</v>
      </c>
    </row>
    <row r="17" spans="1:2" x14ac:dyDescent="0.2">
      <c r="A17" s="66">
        <v>2019</v>
      </c>
      <c r="B17" s="119">
        <f>'[1]2010-2022 BUDGET ALLOCATIONS'!B166+'[1]2010-2022 BUDGET ALLOCATIONS'!B175</f>
        <v>16012649</v>
      </c>
    </row>
    <row r="18" spans="1:2" x14ac:dyDescent="0.2">
      <c r="A18" s="66">
        <v>2020</v>
      </c>
      <c r="B18" s="119">
        <f>'[1]2010-2022 BUDGET ALLOCATIONS'!B190+'[1]2010-2022 BUDGET ALLOCATIONS'!B198</f>
        <v>16547970</v>
      </c>
    </row>
    <row r="19" spans="1:2" x14ac:dyDescent="0.2">
      <c r="A19" s="66">
        <v>2021</v>
      </c>
      <c r="B19" s="119">
        <f>'[1]2010-2022 BUDGET ALLOCATIONS'!B212+'[1]2010-2022 BUDGET ALLOCATIONS'!B220</f>
        <v>16197120</v>
      </c>
    </row>
    <row r="20" spans="1:2" x14ac:dyDescent="0.2">
      <c r="A20" s="66">
        <v>2022</v>
      </c>
      <c r="B20" s="119">
        <f>'[1]2010-2022 BUDGET ALLOCATIONS'!B234+'[1]2010-2022 BUDGET ALLOCATIONS'!B241</f>
        <v>16423160</v>
      </c>
    </row>
    <row r="21" spans="1:2" x14ac:dyDescent="0.2">
      <c r="A21" s="126" t="s">
        <v>100</v>
      </c>
      <c r="B21" s="127">
        <f>AVERAGE(B8:B20)</f>
        <v>13506936.23076923</v>
      </c>
    </row>
    <row r="22" spans="1:2" ht="30" customHeight="1" thickBot="1" x14ac:dyDescent="0.25">
      <c r="A22" s="120" t="s">
        <v>101</v>
      </c>
      <c r="B22" s="121">
        <f>(B17+B18+B19+B20)/4</f>
        <v>16295224.75</v>
      </c>
    </row>
    <row r="23" spans="1:2" ht="17" thickBot="1" x14ac:dyDescent="0.25">
      <c r="B23" s="1"/>
    </row>
    <row r="24" spans="1:2" ht="20" thickBot="1" x14ac:dyDescent="0.3">
      <c r="A24" s="144" t="s">
        <v>2</v>
      </c>
      <c r="B24" s="145"/>
    </row>
    <row r="25" spans="1:2" ht="17" thickBot="1" x14ac:dyDescent="0.25">
      <c r="A25" s="124" t="s">
        <v>3</v>
      </c>
      <c r="B25" s="125" t="s">
        <v>1</v>
      </c>
    </row>
    <row r="26" spans="1:2" x14ac:dyDescent="0.2">
      <c r="A26" s="66">
        <v>2010</v>
      </c>
      <c r="B26" s="119">
        <f>'[1]2010-2022 BUDGET ALLOCATIONS'!B5</f>
        <v>3801900</v>
      </c>
    </row>
    <row r="27" spans="1:2" x14ac:dyDescent="0.2">
      <c r="A27" s="66">
        <v>2011</v>
      </c>
      <c r="B27" s="119">
        <f>'[1]2010-2022 BUDGET ALLOCATIONS'!B21</f>
        <v>3002649</v>
      </c>
    </row>
    <row r="28" spans="1:2" x14ac:dyDescent="0.2">
      <c r="A28" s="66">
        <v>2012</v>
      </c>
      <c r="B28" s="119">
        <f>'[1]2010-2022 BUDGET ALLOCATIONS'!B36</f>
        <v>2722217</v>
      </c>
    </row>
    <row r="29" spans="1:2" x14ac:dyDescent="0.2">
      <c r="A29" s="66">
        <v>2013</v>
      </c>
      <c r="B29" s="119">
        <f>'[1]2010-2022 BUDGET ALLOCATIONS'!B54</f>
        <v>2596165</v>
      </c>
    </row>
    <row r="30" spans="1:2" x14ac:dyDescent="0.2">
      <c r="A30" s="66">
        <v>2014</v>
      </c>
      <c r="B30" s="119">
        <f>'[1]2010-2022 BUDGET ALLOCATIONS'!B71</f>
        <v>2564488</v>
      </c>
    </row>
    <row r="31" spans="1:2" x14ac:dyDescent="0.2">
      <c r="A31" s="66">
        <v>2015</v>
      </c>
      <c r="B31" s="119">
        <f>'[1]2010-2022 BUDGET ALLOCATIONS'!B88</f>
        <v>2673670</v>
      </c>
    </row>
    <row r="32" spans="1:2" x14ac:dyDescent="0.2">
      <c r="A32" s="66">
        <v>2016</v>
      </c>
      <c r="B32" s="119">
        <f>'[1]2010-2022 BUDGET ALLOCATIONS'!B106</f>
        <v>2716262</v>
      </c>
    </row>
    <row r="33" spans="1:2" x14ac:dyDescent="0.2">
      <c r="A33" s="66">
        <v>2017</v>
      </c>
      <c r="B33" s="119">
        <f>'[1]2010-2022 BUDGET ALLOCATIONS'!B125</f>
        <v>2740426</v>
      </c>
    </row>
    <row r="34" spans="1:2" x14ac:dyDescent="0.2">
      <c r="A34" s="66">
        <v>2018</v>
      </c>
      <c r="B34" s="119">
        <f>'[1]2010-2022 BUDGET ALLOCATIONS'!B143+'[1]2010-2022 BUDGET ALLOCATIONS'!B149</f>
        <v>3401188</v>
      </c>
    </row>
    <row r="35" spans="1:2" x14ac:dyDescent="0.2">
      <c r="A35" s="66">
        <v>2019</v>
      </c>
      <c r="B35" s="119">
        <f>'[1]2010-2022 BUDGET ALLOCATIONS'!B165+'[1]2010-2022 BUDGET ALLOCATIONS'!B173</f>
        <v>3753162</v>
      </c>
    </row>
    <row r="36" spans="1:2" x14ac:dyDescent="0.2">
      <c r="A36" s="66">
        <v>2020</v>
      </c>
      <c r="B36" s="119">
        <f>'[1]2010-2022 BUDGET ALLOCATIONS'!B189+'[1]2010-2022 BUDGET ALLOCATIONS'!B197</f>
        <v>3682224</v>
      </c>
    </row>
    <row r="37" spans="1:2" x14ac:dyDescent="0.2">
      <c r="A37" s="66">
        <v>2021</v>
      </c>
      <c r="B37" s="119">
        <f>'[1]2010-2022 BUDGET ALLOCATIONS'!B211+'[1]2010-2022 BUDGET ALLOCATIONS'!B219</f>
        <v>3583289</v>
      </c>
    </row>
    <row r="38" spans="1:2" x14ac:dyDescent="0.2">
      <c r="A38" s="66">
        <v>2022</v>
      </c>
      <c r="B38" s="119">
        <f>'[1]2010-2022 BUDGET ALLOCATIONS'!B233+'[1]2010-2022 BUDGET ALLOCATIONS'!B240</f>
        <v>4032923</v>
      </c>
    </row>
    <row r="39" spans="1:2" x14ac:dyDescent="0.2">
      <c r="A39" s="126" t="s">
        <v>102</v>
      </c>
      <c r="B39" s="127">
        <f>AVERAGE(B26:B38)</f>
        <v>3174658.6923076925</v>
      </c>
    </row>
    <row r="40" spans="1:2" ht="17" thickBot="1" x14ac:dyDescent="0.25">
      <c r="A40" s="122" t="s">
        <v>103</v>
      </c>
      <c r="B40" s="123">
        <f>(B35+B36+B37+B38)/4</f>
        <v>3762899.5</v>
      </c>
    </row>
  </sheetData>
  <mergeCells count="3">
    <mergeCell ref="A6:B6"/>
    <mergeCell ref="A24:B24"/>
    <mergeCell ref="A2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87F5F-6434-9E41-B842-3E539B375433}">
  <sheetPr>
    <tabColor theme="7" tint="0.39997558519241921"/>
  </sheetPr>
  <dimension ref="A1:H50"/>
  <sheetViews>
    <sheetView topLeftCell="A23" zoomScale="130" zoomScaleNormal="130" workbookViewId="0">
      <selection activeCell="I63" sqref="I63"/>
    </sheetView>
  </sheetViews>
  <sheetFormatPr baseColWidth="10" defaultRowHeight="16" x14ac:dyDescent="0.2"/>
  <cols>
    <col min="1" max="1" width="40.1640625" bestFit="1" customWidth="1"/>
    <col min="2" max="2" width="12.5" bestFit="1" customWidth="1"/>
    <col min="3" max="4" width="11.1640625" bestFit="1" customWidth="1"/>
    <col min="5" max="5" width="13.5" customWidth="1"/>
    <col min="6" max="6" width="12.1640625" bestFit="1" customWidth="1"/>
    <col min="7" max="7" width="11.1640625" bestFit="1" customWidth="1"/>
    <col min="8" max="8" width="12.1640625" bestFit="1" customWidth="1"/>
  </cols>
  <sheetData>
    <row r="1" spans="1:8" ht="20" thickBot="1" x14ac:dyDescent="0.25">
      <c r="A1" s="3"/>
      <c r="B1" s="147" t="s">
        <v>4</v>
      </c>
      <c r="C1" s="148"/>
      <c r="D1" s="148"/>
      <c r="E1" s="148"/>
      <c r="F1" s="148"/>
      <c r="G1" s="148"/>
      <c r="H1" s="149"/>
    </row>
    <row r="2" spans="1:8" ht="69" thickBot="1" x14ac:dyDescent="0.25">
      <c r="A2" s="4" t="s">
        <v>5</v>
      </c>
      <c r="B2" s="5" t="s">
        <v>6</v>
      </c>
      <c r="C2" s="6" t="s">
        <v>7</v>
      </c>
      <c r="D2" s="7" t="s">
        <v>8</v>
      </c>
      <c r="E2" s="8" t="s">
        <v>9</v>
      </c>
      <c r="F2" s="6" t="s">
        <v>10</v>
      </c>
      <c r="G2" s="5" t="s">
        <v>11</v>
      </c>
      <c r="H2" s="8" t="s">
        <v>12</v>
      </c>
    </row>
    <row r="3" spans="1:8" ht="18" thickBot="1" x14ac:dyDescent="0.25">
      <c r="A3" s="9" t="s">
        <v>13</v>
      </c>
      <c r="B3" s="10"/>
      <c r="C3" s="10"/>
      <c r="D3" s="11" t="s">
        <v>14</v>
      </c>
      <c r="E3" s="12"/>
      <c r="F3" s="10"/>
      <c r="G3" s="10"/>
      <c r="H3" s="12"/>
    </row>
    <row r="4" spans="1:8" x14ac:dyDescent="0.2">
      <c r="A4" s="13" t="s">
        <v>15</v>
      </c>
      <c r="B4" s="14">
        <v>8100</v>
      </c>
      <c r="C4" s="14">
        <v>1900</v>
      </c>
      <c r="D4" s="15">
        <f>SUM(B4:C4)</f>
        <v>10000</v>
      </c>
      <c r="E4" s="16"/>
      <c r="F4" s="14">
        <f>B4+C4</f>
        <v>10000</v>
      </c>
      <c r="G4" s="14">
        <v>8595</v>
      </c>
      <c r="H4" s="16">
        <f>F4+G4</f>
        <v>18595</v>
      </c>
    </row>
    <row r="5" spans="1:8" x14ac:dyDescent="0.2">
      <c r="A5" s="17" t="s">
        <v>16</v>
      </c>
      <c r="B5" s="14">
        <v>8100</v>
      </c>
      <c r="C5" s="14">
        <v>1900</v>
      </c>
      <c r="D5" s="15">
        <f t="shared" ref="D5:D8" si="0">SUM(B5:C5)</f>
        <v>10000</v>
      </c>
      <c r="E5" s="16"/>
      <c r="F5" s="14">
        <f t="shared" ref="F5:F8" si="1">B5+C5</f>
        <v>10000</v>
      </c>
      <c r="G5" s="14">
        <v>11995</v>
      </c>
      <c r="H5" s="16">
        <f t="shared" ref="H5:H8" si="2">F5+G5</f>
        <v>21995</v>
      </c>
    </row>
    <row r="6" spans="1:8" x14ac:dyDescent="0.2">
      <c r="A6" s="17" t="s">
        <v>17</v>
      </c>
      <c r="B6" s="14">
        <v>8100</v>
      </c>
      <c r="C6" s="14">
        <v>1900</v>
      </c>
      <c r="D6" s="15">
        <f t="shared" si="0"/>
        <v>10000</v>
      </c>
      <c r="E6" s="18"/>
      <c r="F6" s="14">
        <f t="shared" si="1"/>
        <v>10000</v>
      </c>
      <c r="G6" s="14">
        <v>11995</v>
      </c>
      <c r="H6" s="16">
        <f t="shared" si="2"/>
        <v>21995</v>
      </c>
    </row>
    <row r="7" spans="1:8" x14ac:dyDescent="0.2">
      <c r="A7" s="19" t="s">
        <v>18</v>
      </c>
      <c r="B7" s="14">
        <v>8100</v>
      </c>
      <c r="C7" s="14">
        <v>1900</v>
      </c>
      <c r="D7" s="15">
        <f t="shared" si="0"/>
        <v>10000</v>
      </c>
      <c r="E7" s="18"/>
      <c r="F7" s="14">
        <f t="shared" si="1"/>
        <v>10000</v>
      </c>
      <c r="G7" s="14">
        <v>8595</v>
      </c>
      <c r="H7" s="16">
        <f t="shared" si="2"/>
        <v>18595</v>
      </c>
    </row>
    <row r="8" spans="1:8" ht="17" thickBot="1" x14ac:dyDescent="0.25">
      <c r="A8" s="20" t="s">
        <v>19</v>
      </c>
      <c r="B8" s="14">
        <v>8100</v>
      </c>
      <c r="C8" s="14">
        <v>1900</v>
      </c>
      <c r="D8" s="15">
        <f t="shared" si="0"/>
        <v>10000</v>
      </c>
      <c r="E8" s="18"/>
      <c r="F8" s="14">
        <f t="shared" si="1"/>
        <v>10000</v>
      </c>
      <c r="G8" s="14">
        <v>8595</v>
      </c>
      <c r="H8" s="16">
        <f t="shared" si="2"/>
        <v>18595</v>
      </c>
    </row>
    <row r="9" spans="1:8" ht="17" thickBot="1" x14ac:dyDescent="0.25">
      <c r="A9" s="21" t="s">
        <v>20</v>
      </c>
      <c r="B9" s="22"/>
      <c r="C9" s="23"/>
      <c r="D9" s="24"/>
      <c r="E9" s="23"/>
      <c r="F9" s="23"/>
      <c r="G9" s="23"/>
      <c r="H9" s="25"/>
    </row>
    <row r="10" spans="1:8" x14ac:dyDescent="0.2">
      <c r="A10" s="13" t="s">
        <v>21</v>
      </c>
      <c r="B10" s="14">
        <v>20000</v>
      </c>
      <c r="C10" s="18">
        <v>30000</v>
      </c>
      <c r="D10" s="26">
        <f>B10+C10</f>
        <v>50000</v>
      </c>
      <c r="E10" s="18"/>
      <c r="F10" s="18">
        <f>B10+C10</f>
        <v>50000</v>
      </c>
      <c r="G10" s="18">
        <v>17595</v>
      </c>
      <c r="H10" s="27">
        <f>F10+G10</f>
        <v>67595</v>
      </c>
    </row>
    <row r="11" spans="1:8" x14ac:dyDescent="0.2">
      <c r="A11" s="13" t="s">
        <v>22</v>
      </c>
      <c r="B11" s="14">
        <v>20000</v>
      </c>
      <c r="C11" s="18">
        <v>30000</v>
      </c>
      <c r="D11" s="26">
        <f>B11+C11</f>
        <v>50000</v>
      </c>
      <c r="E11" s="18"/>
      <c r="F11" s="18">
        <f>B11+C11</f>
        <v>50000</v>
      </c>
      <c r="G11" s="18">
        <v>8595</v>
      </c>
      <c r="H11" s="27">
        <f t="shared" ref="H11:H14" si="3">F11+G11</f>
        <v>58595</v>
      </c>
    </row>
    <row r="12" spans="1:8" x14ac:dyDescent="0.2">
      <c r="A12" s="13" t="s">
        <v>23</v>
      </c>
      <c r="B12" s="14">
        <v>20000</v>
      </c>
      <c r="C12" s="18">
        <v>30000</v>
      </c>
      <c r="D12" s="26">
        <f>B12+C12</f>
        <v>50000</v>
      </c>
      <c r="E12" s="18"/>
      <c r="F12" s="18">
        <f>B12+C12</f>
        <v>50000</v>
      </c>
      <c r="G12" s="18">
        <v>8595</v>
      </c>
      <c r="H12" s="27">
        <f t="shared" si="3"/>
        <v>58595</v>
      </c>
    </row>
    <row r="13" spans="1:8" ht="17" x14ac:dyDescent="0.2">
      <c r="A13" s="28" t="s">
        <v>24</v>
      </c>
      <c r="B13" s="29">
        <v>20000</v>
      </c>
      <c r="C13" s="30">
        <v>30000</v>
      </c>
      <c r="D13" s="18">
        <f>B13+C13</f>
        <v>50000</v>
      </c>
      <c r="E13" s="18"/>
      <c r="F13" s="18">
        <f>D13+E13</f>
        <v>50000</v>
      </c>
      <c r="G13" s="18">
        <v>17595</v>
      </c>
      <c r="H13" s="27">
        <f t="shared" si="3"/>
        <v>67595</v>
      </c>
    </row>
    <row r="14" spans="1:8" ht="17" thickBot="1" x14ac:dyDescent="0.25">
      <c r="A14" s="19" t="s">
        <v>25</v>
      </c>
      <c r="B14" s="31">
        <v>20000</v>
      </c>
      <c r="C14" s="18">
        <v>30000</v>
      </c>
      <c r="D14" s="32">
        <f>B14+C14</f>
        <v>50000</v>
      </c>
      <c r="E14" s="18"/>
      <c r="F14" s="33">
        <f>B14+C14</f>
        <v>50000</v>
      </c>
      <c r="G14" s="33">
        <v>17595</v>
      </c>
      <c r="H14" s="27">
        <f t="shared" si="3"/>
        <v>67595</v>
      </c>
    </row>
    <row r="15" spans="1:8" ht="17" thickBot="1" x14ac:dyDescent="0.25">
      <c r="A15" s="34" t="s">
        <v>26</v>
      </c>
      <c r="B15" s="35"/>
      <c r="C15" s="36"/>
      <c r="D15" s="23"/>
      <c r="E15" s="23"/>
      <c r="F15" s="23"/>
      <c r="G15" s="23"/>
      <c r="H15" s="25"/>
    </row>
    <row r="16" spans="1:8" ht="17" x14ac:dyDescent="0.2">
      <c r="A16" s="37" t="s">
        <v>27</v>
      </c>
      <c r="B16" s="29">
        <v>68456</v>
      </c>
      <c r="C16" s="30">
        <v>273826</v>
      </c>
      <c r="D16" s="18">
        <f t="shared" ref="D16:D23" si="4">B16+C16</f>
        <v>342282</v>
      </c>
      <c r="E16" s="18">
        <v>176455</v>
      </c>
      <c r="F16" s="18">
        <f>D16+E16</f>
        <v>518737</v>
      </c>
      <c r="G16" s="18">
        <v>45331</v>
      </c>
      <c r="H16" s="27">
        <f>F16+G16</f>
        <v>564068</v>
      </c>
    </row>
    <row r="17" spans="1:8" ht="17" x14ac:dyDescent="0.2">
      <c r="A17" s="28" t="s">
        <v>28</v>
      </c>
      <c r="B17" s="29">
        <v>68456</v>
      </c>
      <c r="C17" s="30">
        <v>273826</v>
      </c>
      <c r="D17" s="18">
        <f t="shared" si="4"/>
        <v>342282</v>
      </c>
      <c r="E17" s="18">
        <v>243857</v>
      </c>
      <c r="F17" s="18">
        <f t="shared" ref="F17:F23" si="5">D17+E17</f>
        <v>586139</v>
      </c>
      <c r="G17" s="18">
        <v>45331</v>
      </c>
      <c r="H17" s="27">
        <f t="shared" ref="H17:H23" si="6">F17+G17</f>
        <v>631470</v>
      </c>
    </row>
    <row r="18" spans="1:8" ht="17" x14ac:dyDescent="0.2">
      <c r="A18" s="28" t="s">
        <v>29</v>
      </c>
      <c r="B18" s="29">
        <v>68456</v>
      </c>
      <c r="C18" s="30">
        <v>273826</v>
      </c>
      <c r="D18" s="18">
        <f t="shared" si="4"/>
        <v>342282</v>
      </c>
      <c r="E18" s="18">
        <v>80079</v>
      </c>
      <c r="F18" s="18">
        <f t="shared" si="5"/>
        <v>422361</v>
      </c>
      <c r="G18" s="18">
        <f>[2]Registry!E24</f>
        <v>45330.84</v>
      </c>
      <c r="H18" s="27">
        <f t="shared" si="6"/>
        <v>467691.83999999997</v>
      </c>
    </row>
    <row r="19" spans="1:8" ht="17" x14ac:dyDescent="0.2">
      <c r="A19" s="28" t="s">
        <v>30</v>
      </c>
      <c r="B19" s="29">
        <v>68456</v>
      </c>
      <c r="C19" s="30">
        <v>273826</v>
      </c>
      <c r="D19" s="18">
        <f t="shared" si="4"/>
        <v>342282</v>
      </c>
      <c r="E19" s="18">
        <v>382754</v>
      </c>
      <c r="F19" s="18">
        <f t="shared" si="5"/>
        <v>725036</v>
      </c>
      <c r="G19" s="18">
        <f>[2]Registry!E25</f>
        <v>45330.84</v>
      </c>
      <c r="H19" s="27">
        <f t="shared" si="6"/>
        <v>770366.84</v>
      </c>
    </row>
    <row r="20" spans="1:8" ht="17" x14ac:dyDescent="0.2">
      <c r="A20" s="37" t="s">
        <v>31</v>
      </c>
      <c r="B20" s="29">
        <v>68456</v>
      </c>
      <c r="C20" s="30">
        <v>273826</v>
      </c>
      <c r="D20" s="18">
        <f t="shared" si="4"/>
        <v>342282</v>
      </c>
      <c r="E20" s="18">
        <v>317770</v>
      </c>
      <c r="F20" s="18">
        <f t="shared" si="5"/>
        <v>660052</v>
      </c>
      <c r="G20" s="18">
        <f>[2]Registry!E27</f>
        <v>45330.84</v>
      </c>
      <c r="H20" s="27">
        <f t="shared" si="6"/>
        <v>705382.84</v>
      </c>
    </row>
    <row r="21" spans="1:8" ht="17" x14ac:dyDescent="0.2">
      <c r="A21" s="28" t="s">
        <v>32</v>
      </c>
      <c r="B21" s="29">
        <v>68456</v>
      </c>
      <c r="C21" s="30">
        <v>273826</v>
      </c>
      <c r="D21" s="18">
        <f t="shared" si="4"/>
        <v>342282</v>
      </c>
      <c r="E21" s="18">
        <v>112685</v>
      </c>
      <c r="F21" s="18">
        <f t="shared" si="5"/>
        <v>454967</v>
      </c>
      <c r="G21" s="18">
        <f>[2]Registry!E28</f>
        <v>45330.84</v>
      </c>
      <c r="H21" s="27">
        <f t="shared" si="6"/>
        <v>500297.83999999997</v>
      </c>
    </row>
    <row r="22" spans="1:8" ht="17" x14ac:dyDescent="0.2">
      <c r="A22" s="37" t="s">
        <v>33</v>
      </c>
      <c r="B22" s="29">
        <v>68456</v>
      </c>
      <c r="C22" s="30">
        <v>273826</v>
      </c>
      <c r="D22" s="18">
        <f t="shared" si="4"/>
        <v>342282</v>
      </c>
      <c r="E22" s="18">
        <v>336404</v>
      </c>
      <c r="F22" s="18">
        <f t="shared" si="5"/>
        <v>678686</v>
      </c>
      <c r="G22" s="18">
        <f>[2]Registry!E29</f>
        <v>45330.84</v>
      </c>
      <c r="H22" s="27">
        <f t="shared" si="6"/>
        <v>724016.84</v>
      </c>
    </row>
    <row r="23" spans="1:8" ht="18" thickBot="1" x14ac:dyDescent="0.25">
      <c r="A23" s="38" t="s">
        <v>34</v>
      </c>
      <c r="B23" s="29">
        <v>68456</v>
      </c>
      <c r="C23" s="30">
        <v>273826</v>
      </c>
      <c r="D23" s="33">
        <f t="shared" si="4"/>
        <v>342282</v>
      </c>
      <c r="E23" s="18">
        <v>45601</v>
      </c>
      <c r="F23" s="18">
        <f t="shared" si="5"/>
        <v>387883</v>
      </c>
      <c r="G23" s="33">
        <f>[2]Registry!E30</f>
        <v>45330.84</v>
      </c>
      <c r="H23" s="27">
        <f t="shared" si="6"/>
        <v>433213.83999999997</v>
      </c>
    </row>
    <row r="24" spans="1:8" ht="18" thickBot="1" x14ac:dyDescent="0.25">
      <c r="A24" s="9" t="s">
        <v>35</v>
      </c>
      <c r="B24" s="23"/>
      <c r="C24" s="36"/>
      <c r="D24" s="23"/>
      <c r="E24" s="23"/>
      <c r="F24" s="23"/>
      <c r="G24" s="39"/>
      <c r="H24" s="25"/>
    </row>
    <row r="25" spans="1:8" ht="17" x14ac:dyDescent="0.2">
      <c r="A25" s="40" t="s">
        <v>36</v>
      </c>
      <c r="B25" s="18">
        <v>114094</v>
      </c>
      <c r="C25" s="30">
        <v>456376</v>
      </c>
      <c r="D25" s="18">
        <f t="shared" ref="D25:D30" si="7">B25+C25</f>
        <v>570470</v>
      </c>
      <c r="E25" s="18">
        <v>541360</v>
      </c>
      <c r="F25" s="18">
        <f>D25+E25</f>
        <v>1111830</v>
      </c>
      <c r="G25" s="30">
        <v>75451</v>
      </c>
      <c r="H25" s="27">
        <f>F25+G25</f>
        <v>1187281</v>
      </c>
    </row>
    <row r="26" spans="1:8" ht="17" x14ac:dyDescent="0.2">
      <c r="A26" s="41" t="s">
        <v>37</v>
      </c>
      <c r="B26" s="18">
        <v>114094</v>
      </c>
      <c r="C26" s="30">
        <v>456376</v>
      </c>
      <c r="D26" s="18">
        <f t="shared" si="7"/>
        <v>570470</v>
      </c>
      <c r="E26" s="18">
        <v>60428</v>
      </c>
      <c r="F26" s="18">
        <f t="shared" ref="F26:F30" si="8">D26+E26</f>
        <v>630898</v>
      </c>
      <c r="G26" s="30">
        <v>75451</v>
      </c>
      <c r="H26" s="27">
        <f t="shared" ref="H26:H30" si="9">F26+G26</f>
        <v>706349</v>
      </c>
    </row>
    <row r="27" spans="1:8" ht="17" x14ac:dyDescent="0.2">
      <c r="A27" s="40" t="s">
        <v>38</v>
      </c>
      <c r="B27" s="18">
        <v>114094</v>
      </c>
      <c r="C27" s="30">
        <v>456376</v>
      </c>
      <c r="D27" s="18">
        <f t="shared" si="7"/>
        <v>570470</v>
      </c>
      <c r="E27" s="18">
        <v>2378250</v>
      </c>
      <c r="F27" s="18">
        <f t="shared" si="8"/>
        <v>2948720</v>
      </c>
      <c r="G27" s="30">
        <f>[2]Registry!E35</f>
        <v>75450.664799999999</v>
      </c>
      <c r="H27" s="27">
        <f t="shared" si="9"/>
        <v>3024170.6647999999</v>
      </c>
    </row>
    <row r="28" spans="1:8" ht="17" x14ac:dyDescent="0.2">
      <c r="A28" s="42" t="s">
        <v>39</v>
      </c>
      <c r="B28" s="18">
        <v>114094</v>
      </c>
      <c r="C28" s="30">
        <v>456376</v>
      </c>
      <c r="D28" s="18">
        <f t="shared" si="7"/>
        <v>570470</v>
      </c>
      <c r="E28" s="18">
        <v>733320</v>
      </c>
      <c r="F28" s="18">
        <f t="shared" si="8"/>
        <v>1303790</v>
      </c>
      <c r="G28" s="30">
        <f>[2]Registry!E36</f>
        <v>75450.664799999999</v>
      </c>
      <c r="H28" s="27">
        <f t="shared" si="9"/>
        <v>1379240.6647999999</v>
      </c>
    </row>
    <row r="29" spans="1:8" ht="17" x14ac:dyDescent="0.2">
      <c r="A29" s="42" t="s">
        <v>40</v>
      </c>
      <c r="B29" s="18">
        <v>114094</v>
      </c>
      <c r="C29" s="30">
        <v>456376</v>
      </c>
      <c r="D29" s="18">
        <f t="shared" si="7"/>
        <v>570470</v>
      </c>
      <c r="E29" s="18">
        <v>536274</v>
      </c>
      <c r="F29" s="18">
        <f t="shared" si="8"/>
        <v>1106744</v>
      </c>
      <c r="G29" s="30">
        <f>[2]Registry!E37</f>
        <v>75450.664799999999</v>
      </c>
      <c r="H29" s="27">
        <f t="shared" si="9"/>
        <v>1182194.6647999999</v>
      </c>
    </row>
    <row r="30" spans="1:8" ht="18" thickBot="1" x14ac:dyDescent="0.25">
      <c r="A30" s="43" t="s">
        <v>41</v>
      </c>
      <c r="B30" s="18">
        <v>114094</v>
      </c>
      <c r="C30" s="30">
        <v>456376</v>
      </c>
      <c r="D30" s="18">
        <f t="shared" si="7"/>
        <v>570470</v>
      </c>
      <c r="E30" s="18">
        <v>911725</v>
      </c>
      <c r="F30" s="18">
        <f t="shared" si="8"/>
        <v>1482195</v>
      </c>
      <c r="G30" s="30">
        <f>[2]Registry!E38</f>
        <v>75450.664799999999</v>
      </c>
      <c r="H30" s="27">
        <f t="shared" si="9"/>
        <v>1557645.6647999999</v>
      </c>
    </row>
    <row r="31" spans="1:8" ht="17" x14ac:dyDescent="0.2">
      <c r="A31" s="44" t="s">
        <v>42</v>
      </c>
      <c r="B31" s="45"/>
      <c r="C31" s="46"/>
      <c r="D31" s="47"/>
      <c r="E31" s="47"/>
      <c r="F31" s="47"/>
      <c r="G31" s="48"/>
      <c r="H31" s="49"/>
    </row>
    <row r="32" spans="1:8" ht="17" x14ac:dyDescent="0.2">
      <c r="A32" s="50" t="s">
        <v>43</v>
      </c>
      <c r="B32" s="51">
        <v>142618</v>
      </c>
      <c r="C32" s="51">
        <v>142618</v>
      </c>
      <c r="D32" s="52">
        <f>B32+C32</f>
        <v>285236</v>
      </c>
      <c r="E32" s="52">
        <v>39872</v>
      </c>
      <c r="F32" s="52">
        <f>D32+E32</f>
        <v>325108</v>
      </c>
      <c r="G32" s="53">
        <v>37675</v>
      </c>
      <c r="H32" s="27">
        <f>F32+G32</f>
        <v>362783</v>
      </c>
    </row>
    <row r="33" spans="1:8" ht="17" thickBot="1" x14ac:dyDescent="0.25">
      <c r="A33" s="54" t="s">
        <v>44</v>
      </c>
      <c r="B33" s="55">
        <v>142618</v>
      </c>
      <c r="C33" s="55">
        <v>142618</v>
      </c>
      <c r="D33" s="56">
        <f>B33+C33</f>
        <v>285236</v>
      </c>
      <c r="E33" s="56">
        <v>134714</v>
      </c>
      <c r="F33" s="56">
        <f>D33+E33</f>
        <v>419950</v>
      </c>
      <c r="G33" s="57">
        <v>37675</v>
      </c>
      <c r="H33" s="58">
        <f>F33+G33</f>
        <v>457625</v>
      </c>
    </row>
    <row r="34" spans="1:8" ht="17" thickBot="1" x14ac:dyDescent="0.25">
      <c r="A34" s="59" t="s">
        <v>45</v>
      </c>
      <c r="B34" s="60">
        <f>SUM(B4:B33)</f>
        <v>1657948</v>
      </c>
      <c r="C34" s="60">
        <f t="shared" ref="C34:F34" si="10">SUM(C4:C33)</f>
        <v>5373600</v>
      </c>
      <c r="D34" s="60">
        <f t="shared" si="10"/>
        <v>7031548</v>
      </c>
      <c r="E34" s="60">
        <f t="shared" si="10"/>
        <v>7031548</v>
      </c>
      <c r="F34" s="60">
        <f t="shared" si="10"/>
        <v>14063096</v>
      </c>
      <c r="G34" s="60">
        <f>SUM(G4:G33)</f>
        <v>1010451.6992</v>
      </c>
      <c r="H34" s="61">
        <f>SUM(H4:H33)</f>
        <v>15073547.699199997</v>
      </c>
    </row>
    <row r="35" spans="1:8" x14ac:dyDescent="0.2">
      <c r="A35" s="62"/>
      <c r="B35" s="63"/>
      <c r="C35" s="63"/>
      <c r="D35" s="63"/>
      <c r="E35" s="63"/>
      <c r="F35" s="63"/>
      <c r="G35" s="63"/>
      <c r="H35" s="63"/>
    </row>
    <row r="36" spans="1:8" ht="17" thickBot="1" x14ac:dyDescent="0.25"/>
    <row r="37" spans="1:8" ht="69" thickBot="1" x14ac:dyDescent="0.25">
      <c r="A37" s="4" t="s">
        <v>5</v>
      </c>
      <c r="B37" s="67" t="s">
        <v>6</v>
      </c>
      <c r="C37" s="68" t="s">
        <v>7</v>
      </c>
      <c r="D37" s="69" t="s">
        <v>8</v>
      </c>
      <c r="E37" s="70" t="s">
        <v>9</v>
      </c>
      <c r="F37" s="68" t="s">
        <v>10</v>
      </c>
      <c r="G37" s="67" t="s">
        <v>11</v>
      </c>
      <c r="H37" s="70" t="s">
        <v>12</v>
      </c>
    </row>
    <row r="38" spans="1:8" x14ac:dyDescent="0.2">
      <c r="A38" s="64" t="s">
        <v>13</v>
      </c>
      <c r="B38" s="65"/>
      <c r="C38" s="65"/>
      <c r="D38" s="65"/>
      <c r="E38" s="65"/>
      <c r="F38" s="65"/>
      <c r="G38" s="65"/>
      <c r="H38" s="65"/>
    </row>
    <row r="39" spans="1:8" x14ac:dyDescent="0.2">
      <c r="A39" s="66" t="s">
        <v>53</v>
      </c>
      <c r="B39" s="71">
        <v>8100</v>
      </c>
      <c r="C39" s="71">
        <v>1900</v>
      </c>
      <c r="D39" s="71">
        <f>B39+C39</f>
        <v>10000</v>
      </c>
      <c r="E39" s="71"/>
      <c r="F39" s="71"/>
      <c r="G39" s="71">
        <v>11995</v>
      </c>
      <c r="H39" s="71">
        <f>D39+G39</f>
        <v>21995</v>
      </c>
    </row>
    <row r="40" spans="1:8" ht="17" thickBot="1" x14ac:dyDescent="0.25">
      <c r="A40" s="66" t="s">
        <v>54</v>
      </c>
      <c r="B40" s="71">
        <v>8100</v>
      </c>
      <c r="C40" s="71">
        <v>1900</v>
      </c>
      <c r="D40" s="71">
        <f>B40+C40</f>
        <v>10000</v>
      </c>
      <c r="E40" s="71"/>
      <c r="F40" s="71"/>
      <c r="G40" s="71">
        <v>11995</v>
      </c>
      <c r="H40" s="71">
        <f>D40+G40</f>
        <v>21995</v>
      </c>
    </row>
    <row r="41" spans="1:8" x14ac:dyDescent="0.2">
      <c r="A41" s="64" t="s">
        <v>20</v>
      </c>
      <c r="B41" s="65"/>
      <c r="C41" s="65"/>
      <c r="D41" s="65"/>
      <c r="E41" s="65"/>
      <c r="F41" s="65"/>
      <c r="G41" s="65"/>
      <c r="H41" s="65"/>
    </row>
    <row r="42" spans="1:8" x14ac:dyDescent="0.2">
      <c r="A42" s="66" t="s">
        <v>46</v>
      </c>
      <c r="B42" s="71">
        <v>20000</v>
      </c>
      <c r="C42" s="71">
        <v>30000</v>
      </c>
      <c r="D42" s="71">
        <v>50000</v>
      </c>
      <c r="E42" s="71"/>
      <c r="F42" s="71"/>
      <c r="G42" s="71">
        <v>11995</v>
      </c>
      <c r="H42" s="71">
        <f>D42+G42</f>
        <v>61995</v>
      </c>
    </row>
    <row r="43" spans="1:8" x14ac:dyDescent="0.2">
      <c r="A43" s="66" t="s">
        <v>47</v>
      </c>
      <c r="B43" s="71">
        <v>20000</v>
      </c>
      <c r="C43" s="71">
        <v>30000</v>
      </c>
      <c r="D43" s="71">
        <v>50000</v>
      </c>
      <c r="E43" s="71"/>
      <c r="F43" s="71"/>
      <c r="G43" s="71">
        <v>11995</v>
      </c>
      <c r="H43" s="71">
        <f t="shared" ref="H43:H44" si="11">D43+G43</f>
        <v>61995</v>
      </c>
    </row>
    <row r="44" spans="1:8" ht="17" thickBot="1" x14ac:dyDescent="0.25">
      <c r="A44" s="66" t="s">
        <v>48</v>
      </c>
      <c r="B44" s="72">
        <v>20000</v>
      </c>
      <c r="C44" s="72">
        <v>30000</v>
      </c>
      <c r="D44" s="72">
        <v>50000</v>
      </c>
      <c r="E44" s="72"/>
      <c r="F44" s="72"/>
      <c r="G44" s="72">
        <v>17595</v>
      </c>
      <c r="H44" s="71">
        <f t="shared" si="11"/>
        <v>67595</v>
      </c>
    </row>
    <row r="45" spans="1:8" ht="17" thickBot="1" x14ac:dyDescent="0.25">
      <c r="A45" s="73" t="s">
        <v>49</v>
      </c>
      <c r="B45" s="74"/>
      <c r="C45" s="74"/>
      <c r="D45" s="74"/>
      <c r="E45" s="74"/>
      <c r="F45" s="74"/>
      <c r="G45" s="74"/>
      <c r="H45" s="74">
        <f t="shared" ref="H45" si="12">SUM(B45:G45)</f>
        <v>0</v>
      </c>
    </row>
    <row r="46" spans="1:8" x14ac:dyDescent="0.2">
      <c r="A46" s="66" t="s">
        <v>50</v>
      </c>
      <c r="B46" s="75">
        <v>68456</v>
      </c>
      <c r="C46" s="75">
        <v>273826</v>
      </c>
      <c r="D46" s="75">
        <f>SUM(B46:C46)</f>
        <v>342282</v>
      </c>
      <c r="E46" s="75">
        <v>0</v>
      </c>
      <c r="F46" s="75">
        <v>0</v>
      </c>
      <c r="G46" s="75">
        <v>45331</v>
      </c>
      <c r="H46" s="75">
        <f>D46+G46</f>
        <v>387613</v>
      </c>
    </row>
    <row r="47" spans="1:8" ht="17" thickBot="1" x14ac:dyDescent="0.25">
      <c r="A47" s="76" t="s">
        <v>51</v>
      </c>
      <c r="B47" s="80">
        <v>68456</v>
      </c>
      <c r="C47" s="80">
        <v>273826</v>
      </c>
      <c r="D47" s="80">
        <f>SUM(B47:C47)</f>
        <v>342282</v>
      </c>
      <c r="E47" s="80">
        <v>0</v>
      </c>
      <c r="F47" s="80">
        <v>0</v>
      </c>
      <c r="G47" s="80">
        <v>45331</v>
      </c>
      <c r="H47" s="75">
        <f>D47+G47</f>
        <v>387613</v>
      </c>
    </row>
    <row r="48" spans="1:8" ht="17" thickBot="1" x14ac:dyDescent="0.25">
      <c r="A48" s="77" t="s">
        <v>45</v>
      </c>
      <c r="B48" s="78">
        <v>0</v>
      </c>
      <c r="C48" s="78">
        <v>0</v>
      </c>
      <c r="D48" s="78">
        <f>SUM(D42:D47)</f>
        <v>834564</v>
      </c>
      <c r="E48" s="78">
        <f t="shared" ref="E48:G48" si="13">SUM(E42:E47)</f>
        <v>0</v>
      </c>
      <c r="F48" s="78">
        <f t="shared" si="13"/>
        <v>0</v>
      </c>
      <c r="G48" s="78">
        <f t="shared" si="13"/>
        <v>132247</v>
      </c>
      <c r="H48" s="78">
        <f>SUM(H38:H47)</f>
        <v>1010801</v>
      </c>
    </row>
    <row r="49" spans="1:8" x14ac:dyDescent="0.2">
      <c r="B49" s="150"/>
      <c r="C49" s="150"/>
      <c r="D49" s="150"/>
      <c r="E49" s="150"/>
      <c r="F49" s="150"/>
      <c r="G49" s="150"/>
      <c r="H49" s="150"/>
    </row>
    <row r="50" spans="1:8" x14ac:dyDescent="0.2">
      <c r="A50" s="2" t="s">
        <v>52</v>
      </c>
      <c r="B50" s="79">
        <f>H34+H48</f>
        <v>16084348.699199997</v>
      </c>
      <c r="C50" s="2"/>
      <c r="D50" s="2"/>
      <c r="E50" s="2"/>
      <c r="F50" s="2"/>
      <c r="G50" s="2"/>
    </row>
  </sheetData>
  <mergeCells count="2">
    <mergeCell ref="B1:H1"/>
    <mergeCell ref="B49:H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 2024 Proposed</vt:lpstr>
      <vt:lpstr>13 Yr TC and EMS Allocations </vt:lpstr>
      <vt:lpstr>Proposed FY 2024 Trauma Center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Hamilton</dc:creator>
  <cp:lastModifiedBy>Microsoft Office User</cp:lastModifiedBy>
  <dcterms:created xsi:type="dcterms:W3CDTF">2022-07-07T18:26:09Z</dcterms:created>
  <dcterms:modified xsi:type="dcterms:W3CDTF">2022-07-19T15:38:29Z</dcterms:modified>
</cp:coreProperties>
</file>